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2540" activeTab="1"/>
  </bookViews>
  <sheets>
    <sheet name="Affluenza" sheetId="1" r:id="rId1"/>
    <sheet name="Scrutini sezioni" sheetId="2" r:id="rId2"/>
    <sheet name="Preferenze sezioni" sheetId="3" r:id="rId3"/>
    <sheet name="Comunicazione 9" sheetId="4" r:id="rId4"/>
    <sheet name="Comunicazione 10" sheetId="5" r:id="rId5"/>
    <sheet name="scelta" sheetId="6" state="hidden" r:id="rId6"/>
    <sheet name="riepilogo" sheetId="7" state="hidden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fn.SINGLE" hidden="1">#NAME?</definedName>
    <definedName name="_xlnm.Print_Area" localSheetId="0">'Affluenza'!$A$1:$P$31</definedName>
    <definedName name="_xlnm.Print_Area" localSheetId="3">'Comunicazione 9'!$B$1:$L$38</definedName>
    <definedName name="codcom" localSheetId="1">#REF!</definedName>
    <definedName name="codcom">'scelta'!$A$10:$A$107</definedName>
    <definedName name="comscelto" localSheetId="4">'[5]scelta'!$A$6</definedName>
    <definedName name="comscelto" localSheetId="3">#REF!</definedName>
    <definedName name="comscelto" localSheetId="2">'[3]scelta'!$A$6</definedName>
    <definedName name="comscelto" localSheetId="1">'[2]scelta'!$A$6</definedName>
    <definedName name="comscelto">'scelta'!$A$6</definedName>
    <definedName name="descom" localSheetId="1">#REF!</definedName>
    <definedName name="descom">'scelta'!$B$10:$B$107</definedName>
    <definedName name="sezcom" localSheetId="1">#REF!</definedName>
    <definedName name="sezcom">'scelta'!$C$10:$C$107</definedName>
    <definedName name="_xlnm.Print_Titles" localSheetId="4">'Comunicazione 10'!$1:$2</definedName>
  </definedNames>
  <calcPr fullCalcOnLoad="1"/>
</workbook>
</file>

<file path=xl/sharedStrings.xml><?xml version="1.0" encoding="utf-8"?>
<sst xmlns="http://schemas.openxmlformats.org/spreadsheetml/2006/main" count="896" uniqueCount="541">
  <si>
    <t>dati  per file csv:</t>
  </si>
  <si>
    <t>codice comune</t>
  </si>
  <si>
    <t>denominazione esatta comune in maiuscolo</t>
  </si>
  <si>
    <t xml:space="preserve"> &lt;---scelto</t>
  </si>
  <si>
    <t>CODCOMUNE</t>
  </si>
  <si>
    <t>DESCCOMUNE</t>
  </si>
  <si>
    <t>prov</t>
  </si>
  <si>
    <t>bianche</t>
  </si>
  <si>
    <t>nulle</t>
  </si>
  <si>
    <t>totgen</t>
  </si>
  <si>
    <t>pres1</t>
  </si>
  <si>
    <t>pres2</t>
  </si>
  <si>
    <t>pres3</t>
  </si>
  <si>
    <t>totpres</t>
  </si>
  <si>
    <t>lst1</t>
  </si>
  <si>
    <t>lst2</t>
  </si>
  <si>
    <t>lst3</t>
  </si>
  <si>
    <t>lst4</t>
  </si>
  <si>
    <t>lst5</t>
  </si>
  <si>
    <t>lst6</t>
  </si>
  <si>
    <t>lst7</t>
  </si>
  <si>
    <t>lst8</t>
  </si>
  <si>
    <t>lst9</t>
  </si>
  <si>
    <t>lst10</t>
  </si>
  <si>
    <t>lst11</t>
  </si>
  <si>
    <t>lst12</t>
  </si>
  <si>
    <t>lst13</t>
  </si>
  <si>
    <t>lst14</t>
  </si>
  <si>
    <t>lst15</t>
  </si>
  <si>
    <t>lst16</t>
  </si>
  <si>
    <t>solopres</t>
  </si>
  <si>
    <t>codcom</t>
  </si>
  <si>
    <t>contest</t>
  </si>
  <si>
    <t>votm</t>
  </si>
  <si>
    <t>votf</t>
  </si>
  <si>
    <t>descom</t>
  </si>
  <si>
    <t>totlst</t>
  </si>
  <si>
    <t>totvot</t>
  </si>
  <si>
    <t>Totale</t>
  </si>
  <si>
    <t>Femmine</t>
  </si>
  <si>
    <t>Maschi</t>
  </si>
  <si>
    <t>Votanti</t>
  </si>
  <si>
    <t>Africo</t>
  </si>
  <si>
    <t>Agnana Calabra</t>
  </si>
  <si>
    <t>Anoia</t>
  </si>
  <si>
    <t>Antonimina</t>
  </si>
  <si>
    <t>Ardore</t>
  </si>
  <si>
    <t>Bagaladi</t>
  </si>
  <si>
    <t>Bagnara Calabra</t>
  </si>
  <si>
    <t>Benestare</t>
  </si>
  <si>
    <t>Bianco</t>
  </si>
  <si>
    <t>Bivongi</t>
  </si>
  <si>
    <t>Bova</t>
  </si>
  <si>
    <t>Bovalino</t>
  </si>
  <si>
    <t>Bova Marina</t>
  </si>
  <si>
    <t>Brancaleone</t>
  </si>
  <si>
    <t>Bruzzano Zeffirio</t>
  </si>
  <si>
    <t>Calanna</t>
  </si>
  <si>
    <t>Camini</t>
  </si>
  <si>
    <t>Campo Calabro</t>
  </si>
  <si>
    <t>Candidoni</t>
  </si>
  <si>
    <t>Canolo</t>
  </si>
  <si>
    <t>Caraffa del Bianco</t>
  </si>
  <si>
    <t>Cardeto</t>
  </si>
  <si>
    <t>Careri</t>
  </si>
  <si>
    <t>Casignana</t>
  </si>
  <si>
    <t>Caulonia</t>
  </si>
  <si>
    <t>Ciminà</t>
  </si>
  <si>
    <t>Cinquefrondi</t>
  </si>
  <si>
    <t>Cittanova</t>
  </si>
  <si>
    <t>Condofuri</t>
  </si>
  <si>
    <t>Cosoleto</t>
  </si>
  <si>
    <t>Delianuova</t>
  </si>
  <si>
    <t>Feroleto della Chiesa</t>
  </si>
  <si>
    <t>Ferruzzano</t>
  </si>
  <si>
    <t>Fiumara</t>
  </si>
  <si>
    <t>Galatro</t>
  </si>
  <si>
    <t>Gerace</t>
  </si>
  <si>
    <t>Giffone</t>
  </si>
  <si>
    <t>Gioia Tauro</t>
  </si>
  <si>
    <t>Gioiosa Ionica</t>
  </si>
  <si>
    <t>Grotteria</t>
  </si>
  <si>
    <t>Laganadi</t>
  </si>
  <si>
    <t>Laureana di Borrello</t>
  </si>
  <si>
    <t>Locri</t>
  </si>
  <si>
    <t>Mammola</t>
  </si>
  <si>
    <t>Marina di Gioiosa Ionica</t>
  </si>
  <si>
    <t>Maropati</t>
  </si>
  <si>
    <t>Martone</t>
  </si>
  <si>
    <t>Melicuccà</t>
  </si>
  <si>
    <t>Melicucco</t>
  </si>
  <si>
    <t>Molochio</t>
  </si>
  <si>
    <t>Monasterace</t>
  </si>
  <si>
    <t>Montebello Ionico</t>
  </si>
  <si>
    <t>Oppido Mamertina</t>
  </si>
  <si>
    <t>Palizzi</t>
  </si>
  <si>
    <t>Palmi</t>
  </si>
  <si>
    <t>Pazzano</t>
  </si>
  <si>
    <t>Placanica</t>
  </si>
  <si>
    <t>Platì</t>
  </si>
  <si>
    <t>Polistena</t>
  </si>
  <si>
    <t>Portigliola</t>
  </si>
  <si>
    <t>Riace</t>
  </si>
  <si>
    <t>Rizziconi</t>
  </si>
  <si>
    <t>Roccaforte del Greco</t>
  </si>
  <si>
    <t>Roccella Ionica</t>
  </si>
  <si>
    <t>Roghudi</t>
  </si>
  <si>
    <t>Rosarno</t>
  </si>
  <si>
    <t>Samo</t>
  </si>
  <si>
    <t>San Ferdinando</t>
  </si>
  <si>
    <t>San Giorgio Morgeto</t>
  </si>
  <si>
    <t>San Giovanni di Gerace</t>
  </si>
  <si>
    <t>San Lorenzo</t>
  </si>
  <si>
    <t>San Luca</t>
  </si>
  <si>
    <t>San Pietro di Caridà</t>
  </si>
  <si>
    <t>San Procopio</t>
  </si>
  <si>
    <t>San Roberto</t>
  </si>
  <si>
    <t>Santa Cristina d'Aspromonte</t>
  </si>
  <si>
    <t>Sant'Agata del Bianco</t>
  </si>
  <si>
    <t>Sant'Alessio in Aspromonte</t>
  </si>
  <si>
    <t>Sant'Eufemia in Aspromonte</t>
  </si>
  <si>
    <t>Sant'Ilario dello Ionio</t>
  </si>
  <si>
    <t>Santo Stefano in Aspromonte</t>
  </si>
  <si>
    <t>Scido</t>
  </si>
  <si>
    <t>Scilla</t>
  </si>
  <si>
    <t>Seminara</t>
  </si>
  <si>
    <t>Serrata</t>
  </si>
  <si>
    <t>Siderno</t>
  </si>
  <si>
    <t>Sinopoli</t>
  </si>
  <si>
    <t>Staiti</t>
  </si>
  <si>
    <t>Stignano</t>
  </si>
  <si>
    <t>Stilo</t>
  </si>
  <si>
    <t>Taurianova</t>
  </si>
  <si>
    <t>Terranova Sappo Minulio</t>
  </si>
  <si>
    <t>Varapodio</t>
  </si>
  <si>
    <t>Villa San Giovanni</t>
  </si>
  <si>
    <t>PREFETTURA DI REGGIO CALABRIA</t>
  </si>
  <si>
    <t>RC</t>
  </si>
  <si>
    <t>Melito Porto Salvo</t>
  </si>
  <si>
    <t>Motta San Giovanni</t>
  </si>
  <si>
    <t>Reggio Calabria</t>
  </si>
  <si>
    <t>SEZCOMUNE</t>
  </si>
  <si>
    <t>Sezioni del Comune</t>
  </si>
  <si>
    <t>_________________________________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</si>
  <si>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</si>
  <si>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</si>
  <si>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</si>
  <si>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</si>
  <si>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</si>
  <si>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</si>
  <si>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</si>
  <si>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</si>
  <si>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</si>
  <si>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</si>
  <si>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</si>
  <si>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</si>
  <si>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</si>
  <si>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</si>
  <si>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</si>
  <si>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</si>
  <si>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</si>
  <si>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</si>
  <si>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</si>
  <si>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</si>
  <si>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</si>
  <si>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</si>
  <si>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</si>
  <si>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</si>
  <si>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</si>
  <si>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</si>
  <si>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</si>
  <si>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</si>
  <si>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</si>
  <si>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</si>
  <si>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</si>
  <si>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</si>
  <si>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</si>
  <si>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</si>
  <si>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0350</t>
  </si>
  <si>
    <t>0360</t>
  </si>
  <si>
    <t>0370</t>
  </si>
  <si>
    <t>0380</t>
  </si>
  <si>
    <t>0390</t>
  </si>
  <si>
    <t>0400</t>
  </si>
  <si>
    <t>0410</t>
  </si>
  <si>
    <t>0420</t>
  </si>
  <si>
    <t>0430</t>
  </si>
  <si>
    <t>0440</t>
  </si>
  <si>
    <t>0450</t>
  </si>
  <si>
    <t>0460</t>
  </si>
  <si>
    <t>0470</t>
  </si>
  <si>
    <t>0480</t>
  </si>
  <si>
    <t>0490</t>
  </si>
  <si>
    <t>0500</t>
  </si>
  <si>
    <t>0510</t>
  </si>
  <si>
    <t>0520</t>
  </si>
  <si>
    <t>0530</t>
  </si>
  <si>
    <t>0540</t>
  </si>
  <si>
    <t>0550</t>
  </si>
  <si>
    <t>0560</t>
  </si>
  <si>
    <t>0570</t>
  </si>
  <si>
    <t>0580</t>
  </si>
  <si>
    <t>0590</t>
  </si>
  <si>
    <t>0600</t>
  </si>
  <si>
    <t>0610</t>
  </si>
  <si>
    <t>0620</t>
  </si>
  <si>
    <t>0630</t>
  </si>
  <si>
    <t>0640</t>
  </si>
  <si>
    <t>0650</t>
  </si>
  <si>
    <t>0660</t>
  </si>
  <si>
    <t>0670</t>
  </si>
  <si>
    <t>0680</t>
  </si>
  <si>
    <t>0690</t>
  </si>
  <si>
    <t>0700</t>
  </si>
  <si>
    <t>0710</t>
  </si>
  <si>
    <t>0720</t>
  </si>
  <si>
    <t>0730</t>
  </si>
  <si>
    <t>0740</t>
  </si>
  <si>
    <t>0750</t>
  </si>
  <si>
    <t>0760</t>
  </si>
  <si>
    <t>0770</t>
  </si>
  <si>
    <t>0780</t>
  </si>
  <si>
    <t>0790</t>
  </si>
  <si>
    <t>0800</t>
  </si>
  <si>
    <t>0810</t>
  </si>
  <si>
    <t>0820</t>
  </si>
  <si>
    <t>0830</t>
  </si>
  <si>
    <t>0840</t>
  </si>
  <si>
    <t>0850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</si>
  <si>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</si>
  <si>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</si>
  <si>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</si>
  <si>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</si>
  <si>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</si>
  <si>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</si>
  <si>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</si>
  <si>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</si>
  <si>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</si>
  <si>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</si>
  <si>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</si>
  <si>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</si>
  <si>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_____</t>
  </si>
  <si>
    <t>Forza Italia</t>
  </si>
  <si>
    <t>Movimento 5 Stelle</t>
  </si>
  <si>
    <t xml:space="preserve">Comune di </t>
  </si>
  <si>
    <t>VOTANTI</t>
  </si>
  <si>
    <t>TOTALE VOTI VALIDI AI PRESIDENTI</t>
  </si>
  <si>
    <t>VOTI VALIDI ALLE LISTE SEGUENDO L'ORDINE DEL MANIFESTO</t>
  </si>
  <si>
    <t>TOTALE VOTI VALIDI ALLE LISTE</t>
  </si>
  <si>
    <t>SCHEDE</t>
  </si>
  <si>
    <t>TOTALE GENERALE</t>
  </si>
  <si>
    <t>BIANCHE</t>
  </si>
  <si>
    <t>NULLE</t>
  </si>
  <si>
    <t>Sezione</t>
  </si>
  <si>
    <t>Comune di</t>
  </si>
  <si>
    <t>Voti di preferenza candidati per sezione</t>
  </si>
  <si>
    <t>Totale preferenze candidato</t>
  </si>
  <si>
    <t>N. 
Cand.</t>
  </si>
  <si>
    <t>Candidato</t>
  </si>
  <si>
    <t>N.
Lista</t>
  </si>
  <si>
    <t>Voti e Descr. 
Lista</t>
  </si>
  <si>
    <t>N. 1</t>
  </si>
  <si>
    <t>N. 2</t>
  </si>
  <si>
    <t>N. 3</t>
  </si>
  <si>
    <t>N. 4</t>
  </si>
  <si>
    <t>N. 5</t>
  </si>
  <si>
    <t>N. 6</t>
  </si>
  <si>
    <t>N. 7</t>
  </si>
  <si>
    <t>N. 8</t>
  </si>
  <si>
    <t>N. 9</t>
  </si>
  <si>
    <t>N. 10</t>
  </si>
  <si>
    <t>N. 11</t>
  </si>
  <si>
    <t>N. 12</t>
  </si>
  <si>
    <t>N. 13</t>
  </si>
  <si>
    <t>N. 14</t>
  </si>
  <si>
    <t>N. 15</t>
  </si>
  <si>
    <t>N. 16</t>
  </si>
  <si>
    <t>N. 17</t>
  </si>
  <si>
    <t>N. 18</t>
  </si>
  <si>
    <t>N. 19</t>
  </si>
  <si>
    <t>N. 20</t>
  </si>
  <si>
    <t>Unione di Centro</t>
  </si>
  <si>
    <t>voti alla lista</t>
  </si>
  <si>
    <t>candidato</t>
  </si>
  <si>
    <t>preferenze</t>
  </si>
  <si>
    <t xml:space="preserve">totale preferenze   </t>
  </si>
  <si>
    <t>CONTESTATE E NON ASSEGNATE</t>
  </si>
  <si>
    <t>Tesoro Calabria</t>
  </si>
  <si>
    <t>Lega Salvini</t>
  </si>
  <si>
    <t>Fratelli d'Italia</t>
  </si>
  <si>
    <t xml:space="preserve">VOTI VALIDI AI PRESIDENTI </t>
  </si>
  <si>
    <t>Codice Comune</t>
  </si>
  <si>
    <t>Sezioni scrutinate</t>
  </si>
  <si>
    <t>SU</t>
  </si>
  <si>
    <t>Candidati presidenti</t>
  </si>
  <si>
    <t>voti validi candidato
A</t>
  </si>
  <si>
    <r>
      <rPr>
        <b/>
        <sz val="8"/>
        <rFont val="Arial"/>
        <family val="2"/>
      </rPr>
      <t xml:space="preserve">DI CUI </t>
    </r>
    <r>
      <rPr>
        <sz val="8"/>
        <rFont val="Arial"/>
        <family val="2"/>
      </rPr>
      <t xml:space="preserve">
voti solo candidato
</t>
    </r>
    <r>
      <rPr>
        <b/>
        <sz val="10"/>
        <rFont val="Arial"/>
        <family val="2"/>
      </rPr>
      <t>B</t>
    </r>
  </si>
  <si>
    <t>Liste circoscrizionali collegate</t>
  </si>
  <si>
    <t>voti validi
C</t>
  </si>
  <si>
    <t xml:space="preserve">Totali </t>
  </si>
  <si>
    <t>A)</t>
  </si>
  <si>
    <t>B)</t>
  </si>
  <si>
    <t>Totale voti alle liste  (C = A - B)         C)</t>
  </si>
  <si>
    <r>
      <rPr>
        <b/>
        <i/>
        <sz val="11"/>
        <rFont val="Arial"/>
        <family val="2"/>
      </rPr>
      <t>D)</t>
    </r>
    <r>
      <rPr>
        <sz val="11"/>
        <rFont val="Arial"/>
        <family val="2"/>
      </rPr>
      <t xml:space="preserve"> Schede bianche</t>
    </r>
  </si>
  <si>
    <r>
      <rPr>
        <b/>
        <i/>
        <sz val="11"/>
        <rFont val="Arial"/>
        <family val="2"/>
      </rPr>
      <t>E)</t>
    </r>
    <r>
      <rPr>
        <sz val="11"/>
        <rFont val="Arial"/>
        <family val="2"/>
      </rPr>
      <t xml:space="preserve"> Schede nulle</t>
    </r>
  </si>
  <si>
    <t>TRASMETTE</t>
  </si>
  <si>
    <t>ORE</t>
  </si>
  <si>
    <r>
      <rPr>
        <b/>
        <i/>
        <sz val="11"/>
        <rFont val="Arial"/>
        <family val="2"/>
      </rPr>
      <t>F)</t>
    </r>
    <r>
      <rPr>
        <sz val="11"/>
        <rFont val="Arial"/>
        <family val="2"/>
      </rPr>
      <t xml:space="preserve"> Schede contestate e non assegnate</t>
    </r>
  </si>
  <si>
    <r>
      <t>Totale Generale (</t>
    </r>
    <r>
      <rPr>
        <b/>
        <i/>
        <sz val="11"/>
        <rFont val="Arial"/>
        <family val="2"/>
      </rPr>
      <t>A+D+E+F</t>
    </r>
    <r>
      <rPr>
        <b/>
        <sz val="11"/>
        <rFont val="Arial"/>
        <family val="2"/>
      </rPr>
      <t>)</t>
    </r>
  </si>
  <si>
    <t>Voti validi</t>
  </si>
  <si>
    <t>di cui voti validi solo presidente</t>
  </si>
  <si>
    <t xml:space="preserve"> DI CUI VOTI VALIDI AI SOLI PRESIDENTI</t>
  </si>
  <si>
    <t>Fratelli d'italia</t>
  </si>
  <si>
    <t>OLIVERIO</t>
  </si>
  <si>
    <t>OCCHIUTO</t>
  </si>
  <si>
    <t>DE MAGISTRIS</t>
  </si>
  <si>
    <t>BRUNI</t>
  </si>
  <si>
    <t>Giuliana   BARBERI</t>
  </si>
  <si>
    <t>Rosario Vladimir  CONDARCURI</t>
  </si>
  <si>
    <t>Francesco   D'AGOSTINO</t>
  </si>
  <si>
    <t>Maria Pia  FOTIA</t>
  </si>
  <si>
    <t>Leo Mario  LAURENZANO</t>
  </si>
  <si>
    <t>Elisa Lucrezia  SOTTILARO</t>
  </si>
  <si>
    <t>Agostino   ZAVETTIERI</t>
  </si>
  <si>
    <t>Serena   ANGHELONE</t>
  </si>
  <si>
    <t>Salvatore   CIRILLO</t>
  </si>
  <si>
    <t>Pasquale   IMBALZANO</t>
  </si>
  <si>
    <t>Alessandra   MINA</t>
  </si>
  <si>
    <t>Gianmarco   OLIVERI</t>
  </si>
  <si>
    <t>Sebastiano   PRIMERANO</t>
  </si>
  <si>
    <t>Concetta   SCARCELLA</t>
  </si>
  <si>
    <t>Clotilde   MINASI</t>
  </si>
  <si>
    <t>Vincenzo   CUSATO</t>
  </si>
  <si>
    <t>Francesca   DIANO</t>
  </si>
  <si>
    <t>Giuseppe   GELARDI</t>
  </si>
  <si>
    <t>Stefano   PRINCI</t>
  </si>
  <si>
    <t>Maria Grazia  RICHICHI</t>
  </si>
  <si>
    <t>Cosimo Damiano  SPAGNOLO</t>
  </si>
  <si>
    <t>Giuseppe   NERI</t>
  </si>
  <si>
    <t>Giovanni   CALABRESE</t>
  </si>
  <si>
    <t>Giovanna Margherita  CUSUMANO</t>
  </si>
  <si>
    <t>Monica   FALCOMATA'</t>
  </si>
  <si>
    <t>Francesca   FRACHEA</t>
  </si>
  <si>
    <t>Antonio Giuseppe  MARZIALE</t>
  </si>
  <si>
    <t>Antonino   MURATORI</t>
  </si>
  <si>
    <t>Giovanni   ARRUZZOLO</t>
  </si>
  <si>
    <t>Domenico   GIANNETTA</t>
  </si>
  <si>
    <t>Giuseppe   MATTIANI</t>
  </si>
  <si>
    <t>Antonino   GULLI'</t>
  </si>
  <si>
    <t>Maria Concetta  CARIDI</t>
  </si>
  <si>
    <t>Concetta Patrizia  CREA</t>
  </si>
  <si>
    <t>Carmela   PEDA'</t>
  </si>
  <si>
    <t>Mariateresa   ARCADI</t>
  </si>
  <si>
    <t>Antonino   MAIOLINO</t>
  </si>
  <si>
    <t>Massimo Gaetano  MORGANTE</t>
  </si>
  <si>
    <t>Maria   POMPILIO</t>
  </si>
  <si>
    <t>Riccardo   RITORTO</t>
  </si>
  <si>
    <t>Giuseppe   SERGI</t>
  </si>
  <si>
    <t>Carmela   SERVINO</t>
  </si>
  <si>
    <t>Pietro   FALLANCA</t>
  </si>
  <si>
    <t>Maria Pia Antonella GUARNA</t>
  </si>
  <si>
    <t>Antonio   MALARA</t>
  </si>
  <si>
    <t>Rita   LEONARDO</t>
  </si>
  <si>
    <t>Federica   MEGALE</t>
  </si>
  <si>
    <t>Flavio   RUSSO</t>
  </si>
  <si>
    <t>Antonino   VADALA'</t>
  </si>
  <si>
    <t>Raffaele   SAINATO</t>
  </si>
  <si>
    <t>Giacomo Pietro  CRINO'</t>
  </si>
  <si>
    <t>Pierpaolo   ZAVETTIERI</t>
  </si>
  <si>
    <t>Antonella   ANASTASI</t>
  </si>
  <si>
    <t>Simona   CARUSO</t>
  </si>
  <si>
    <t>Elisabetta   DIGIORGIO</t>
  </si>
  <si>
    <t>Concetta   NICOLOSI</t>
  </si>
  <si>
    <t>Maria Stella  MORABITO</t>
  </si>
  <si>
    <t>Caterina   NERI</t>
  </si>
  <si>
    <t>Carmelo Giuseppe  NUCERA</t>
  </si>
  <si>
    <t>Francesco   PERRELLI</t>
  </si>
  <si>
    <t>Rocco Alessandro  REPACI</t>
  </si>
  <si>
    <t>Maria Laura  TORTORELLA</t>
  </si>
  <si>
    <t>Francesco Emanuele  CAPOGRECO</t>
  </si>
  <si>
    <t>Angelo   CARCHIDI</t>
  </si>
  <si>
    <t>Giovanna   FONTANELLI</t>
  </si>
  <si>
    <t>Pasquale   FRISINA</t>
  </si>
  <si>
    <t>Simona   MULE'</t>
  </si>
  <si>
    <t>Eleonora Maria Anna SCRIVO</t>
  </si>
  <si>
    <t>Maria Lucia  ZACCURI</t>
  </si>
  <si>
    <t>Daniela   BELLOCCO</t>
  </si>
  <si>
    <t>Luigi   CHIAPPALONE</t>
  </si>
  <si>
    <t>Antonietta   CREAZZO</t>
  </si>
  <si>
    <t>Francesco   MILETO</t>
  </si>
  <si>
    <t>Saverio   PAZZANO</t>
  </si>
  <si>
    <t>Adone   PISTOLESI</t>
  </si>
  <si>
    <t>Adriana   VASTA</t>
  </si>
  <si>
    <t>Massimo   COGLIANDRO</t>
  </si>
  <si>
    <t>Lorenzo   FASCI'</t>
  </si>
  <si>
    <t>Giuseppe   FUSCO</t>
  </si>
  <si>
    <t>Ilenia   IARIA</t>
  </si>
  <si>
    <t>Silvia   MARTINO</t>
  </si>
  <si>
    <t>Cinzia Aurelia  MESSINA</t>
  </si>
  <si>
    <t>Vanessa   RIITANO</t>
  </si>
  <si>
    <t>Iolanda Domenica  BARTOLO</t>
  </si>
  <si>
    <t>Giuseppe   COMPERATORE</t>
  </si>
  <si>
    <t>Amalia   GIORDANO</t>
  </si>
  <si>
    <t>Giuseppe   LEONARDO</t>
  </si>
  <si>
    <t>Valeria   MALARA</t>
  </si>
  <si>
    <t>Nicola   RULLI</t>
  </si>
  <si>
    <t>Angelo   SCIOTTO</t>
  </si>
  <si>
    <t>Domenico   LUCANO</t>
  </si>
  <si>
    <t>Maria Pasqualina Daniela DIANO</t>
  </si>
  <si>
    <t>Pietro   IDONE</t>
  </si>
  <si>
    <t>Maria Teresa Pancrazia LATELLA</t>
  </si>
  <si>
    <t>Antonino   QUARANTA</t>
  </si>
  <si>
    <t>Rosario   ROCCA</t>
  </si>
  <si>
    <t>Antonino   MAGAZZU'</t>
  </si>
  <si>
    <t>Carmela   SCORDO</t>
  </si>
  <si>
    <t>Stefania   CALOGERO</t>
  </si>
  <si>
    <t>Alexandra   PARISI</t>
  </si>
  <si>
    <t>Salvatore   TREDICI</t>
  </si>
  <si>
    <t>Rosario   FOTI</t>
  </si>
  <si>
    <t>Rita   LEONE</t>
  </si>
  <si>
    <t>Eugenia Maria Giovanna D'AFRICA</t>
  </si>
  <si>
    <t>Marcello   ANASTASI</t>
  </si>
  <si>
    <t>Maurizio   CICCARELLI</t>
  </si>
  <si>
    <t>Antonino   LIOTTA</t>
  </si>
  <si>
    <t>Sandra   MARZANO</t>
  </si>
  <si>
    <t>Giuseppina Maria  ZAGARELLA</t>
  </si>
  <si>
    <t>Gerardo   PONTECORVO</t>
  </si>
  <si>
    <t>Elvira   PRATICO'</t>
  </si>
  <si>
    <t>Vincenzo   GIORDANO</t>
  </si>
  <si>
    <t>Patrizia   GIGLIO</t>
  </si>
  <si>
    <t>Maria   SIMERI</t>
  </si>
  <si>
    <t>Domenico   ROSITANO</t>
  </si>
  <si>
    <t>Fabio   FOTI</t>
  </si>
  <si>
    <t>Domenica   QUAGLIATA</t>
  </si>
  <si>
    <t>Annunziato   NASTASI</t>
  </si>
  <si>
    <t>Michele   MILETO</t>
  </si>
  <si>
    <t>Giovanna Milena  ROSCHETTI</t>
  </si>
  <si>
    <t>Filippo   ZAVAGLIA</t>
  </si>
  <si>
    <t>Marilene   BONAVITA</t>
  </si>
  <si>
    <t>Andrea   MARINO</t>
  </si>
  <si>
    <t>Clara Angelica  PALUMBO</t>
  </si>
  <si>
    <t>Maria Rosaria  ROSSETTI</t>
  </si>
  <si>
    <t>Isabella   CAMPANA</t>
  </si>
  <si>
    <t>Vincenzo   CERULLO</t>
  </si>
  <si>
    <t>Nicola   IRTO</t>
  </si>
  <si>
    <t>Domenico Donato  BATTAGLIA</t>
  </si>
  <si>
    <t>Antonio Andrea  BILLARI</t>
  </si>
  <si>
    <t>Patrizia   LIBERTO</t>
  </si>
  <si>
    <t>Giovanni   MURACA</t>
  </si>
  <si>
    <t>Cosima   PACIFICI</t>
  </si>
  <si>
    <t>Caterina   ROSSI</t>
  </si>
  <si>
    <t>Carlo   TANSI</t>
  </si>
  <si>
    <t>Colomba   BONFA'</t>
  </si>
  <si>
    <t>Antonella   IERACE</t>
  </si>
  <si>
    <t>Ettore   LACOPO</t>
  </si>
  <si>
    <t>Vincenzo   LOPREVITE</t>
  </si>
  <si>
    <t>Cesare Carmelo  SANT'AMBROGIO</t>
  </si>
  <si>
    <t>Patrizia   SCOPELLITI</t>
  </si>
  <si>
    <t>Noi con l'Italia</t>
  </si>
  <si>
    <t>Forza azzurri</t>
  </si>
  <si>
    <t>De Magistris Presidente</t>
  </si>
  <si>
    <t>Uniti con De Magistris</t>
  </si>
  <si>
    <t>Un'altra Calabria è possibile</t>
  </si>
  <si>
    <t>La Calabria Sicura</t>
  </si>
  <si>
    <t>Europa Verde Calabria</t>
  </si>
  <si>
    <t>Partito animalista</t>
  </si>
  <si>
    <t>Calabria Resistente e solidale</t>
  </si>
  <si>
    <t xml:space="preserve">PSI </t>
  </si>
  <si>
    <t>Partita animalista</t>
  </si>
  <si>
    <t>PD</t>
  </si>
  <si>
    <t>Per la Calabria</t>
  </si>
  <si>
    <t>DEMA</t>
  </si>
  <si>
    <t xml:space="preserve">Oliverio Presidente
</t>
  </si>
  <si>
    <t xml:space="preserve">Coraggio Italia
</t>
  </si>
  <si>
    <t xml:space="preserve">Lega - Salvini
</t>
  </si>
  <si>
    <t>Dema</t>
  </si>
  <si>
    <t>Calabria Resist.e Solidale</t>
  </si>
  <si>
    <t>PSI</t>
  </si>
  <si>
    <t>Anna  DE ROSA</t>
  </si>
  <si>
    <t>Cesare  DE MARCO</t>
  </si>
  <si>
    <t>Ruggero   BRITTI</t>
  </si>
  <si>
    <t>Monica  DELLA VEDOVA</t>
  </si>
  <si>
    <t>Domenico  LA MARCA</t>
  </si>
  <si>
    <t>COMUNICAZIONE N. 9 - SCRUTINI DEFINITIVI</t>
  </si>
  <si>
    <t>Mario Gerardo OLIVERIO</t>
  </si>
  <si>
    <t>Oliverio Presidente</t>
  </si>
  <si>
    <t>Roberto OCCHIUTO</t>
  </si>
  <si>
    <t>Coraggio Italia</t>
  </si>
  <si>
    <t>Lega - Salvini Calabria</t>
  </si>
  <si>
    <t>Luigi de MAGISTRIS</t>
  </si>
  <si>
    <t>Dema - Democrazia autonomia</t>
  </si>
  <si>
    <t>Calabria resistente e solidale</t>
  </si>
  <si>
    <t>Per la Calabria con De Magistris</t>
  </si>
  <si>
    <t>Amalia Cecilia BRUNI</t>
  </si>
  <si>
    <t>PSI - Partito socialista italiano</t>
  </si>
  <si>
    <t>PSI -Partito socialista italiano</t>
  </si>
  <si>
    <t>PD Partito democratico</t>
  </si>
  <si>
    <t>Tesoro Calabria con Tansi</t>
  </si>
  <si>
    <t>ELEZIONI REGIONALI DEL 3 E 4 OTTOBRE 2021 - DATI RIEPILOGATIVI DELLO SCRUTINIO PER SEZIONE</t>
  </si>
  <si>
    <t>1) Oliverio Presidente</t>
  </si>
  <si>
    <t>2) Coraggio Italia</t>
  </si>
  <si>
    <t>4) Fratelli d'Italia</t>
  </si>
  <si>
    <t>5) Forza Italia</t>
  </si>
  <si>
    <t>6) Noi con l'Italia</t>
  </si>
  <si>
    <t>7) Unione di Centro</t>
  </si>
  <si>
    <t>8) Forza azzurri</t>
  </si>
  <si>
    <t>9) De Magistris Presidente</t>
  </si>
  <si>
    <t>10) Uniti con De Magistris</t>
  </si>
  <si>
    <t>12) Calabria resist. e solidale</t>
  </si>
  <si>
    <t>14) Un'altra Calabria è possibile</t>
  </si>
  <si>
    <t>COMUNICAZIONE N. 10 - Appena noti i risultati DEFINITIVI di tutte le sezioni</t>
  </si>
  <si>
    <t>3) Lega - Salvini Calabria</t>
  </si>
  <si>
    <t>Rosario  CONDARCURI</t>
  </si>
  <si>
    <t>Giovanna CUSUMANO</t>
  </si>
  <si>
    <t>Cosimo Damiano SPAGNOLO</t>
  </si>
  <si>
    <t>11) Dema</t>
  </si>
  <si>
    <t>13) Per la Calabria con De Magistris</t>
  </si>
  <si>
    <t>15) PSI</t>
  </si>
  <si>
    <t>16) La Calabria Sicura</t>
  </si>
  <si>
    <t>Maria Pasqualina DIANO</t>
  </si>
  <si>
    <t>Pietro  IDONE</t>
  </si>
  <si>
    <t>Maria Teresa LATELLA</t>
  </si>
  <si>
    <t>17) Europa Verde Calabria</t>
  </si>
  <si>
    <t>18) Movimento 5 Stelle</t>
  </si>
  <si>
    <t>19) Partito animalista</t>
  </si>
  <si>
    <t>20) Partito Democratico</t>
  </si>
  <si>
    <t>21) Tesoro Calabria</t>
  </si>
  <si>
    <t>Cesare  SANT'AMBROGIO</t>
  </si>
  <si>
    <t>Giuseppe  IPPOLITO ARMINO</t>
  </si>
  <si>
    <t xml:space="preserve">ELEZIONI REGIONAL2021 - PREFERENZE CANDIDATI - COMUNE DI </t>
  </si>
  <si>
    <t>Ruggero   BRIITTI</t>
  </si>
  <si>
    <t>ELETTORI</t>
  </si>
  <si>
    <t>Comune di Taurianova</t>
  </si>
  <si>
    <t>Percentuale affluenza</t>
  </si>
  <si>
    <r>
      <t>VOTANTI I</t>
    </r>
    <r>
      <rPr>
        <b/>
        <vertAlign val="superscript"/>
        <sz val="12"/>
        <rFont val="Arial"/>
        <family val="2"/>
      </rPr>
      <t>a</t>
    </r>
    <r>
      <rPr>
        <b/>
        <sz val="14"/>
        <rFont val="Arial"/>
        <family val="2"/>
      </rPr>
      <t xml:space="preserve"> rilevazione </t>
    </r>
    <r>
      <rPr>
        <sz val="10"/>
        <rFont val="Arial"/>
        <family val="2"/>
      </rPr>
      <t>(ore_12_del_03/10)</t>
    </r>
  </si>
  <si>
    <r>
      <t>VOTANTI II</t>
    </r>
    <r>
      <rPr>
        <b/>
        <vertAlign val="superscript"/>
        <sz val="12"/>
        <rFont val="Arial"/>
        <family val="2"/>
      </rPr>
      <t>a</t>
    </r>
    <r>
      <rPr>
        <b/>
        <sz val="14"/>
        <rFont val="Arial"/>
        <family val="2"/>
      </rPr>
      <t xml:space="preserve"> rilevazione </t>
    </r>
    <r>
      <rPr>
        <sz val="10"/>
        <rFont val="Arial"/>
        <family val="2"/>
      </rPr>
      <t>(ore_19_del_03/10)</t>
    </r>
  </si>
  <si>
    <r>
      <t>VOTANTI III</t>
    </r>
    <r>
      <rPr>
        <b/>
        <vertAlign val="superscript"/>
        <sz val="12"/>
        <rFont val="Arial"/>
        <family val="2"/>
      </rPr>
      <t>a</t>
    </r>
    <r>
      <rPr>
        <b/>
        <sz val="14"/>
        <rFont val="Arial"/>
        <family val="2"/>
      </rPr>
      <t xml:space="preserve"> rilevazione </t>
    </r>
    <r>
      <rPr>
        <sz val="10"/>
        <rFont val="Arial"/>
        <family val="2"/>
      </rPr>
      <t>(ore_23_del_03/10)</t>
    </r>
  </si>
  <si>
    <r>
      <t xml:space="preserve">VOTANTI dato definitivo </t>
    </r>
    <r>
      <rPr>
        <sz val="10"/>
        <rFont val="Arial"/>
        <family val="2"/>
      </rPr>
      <t>(ore_15_del_04/10)</t>
    </r>
  </si>
  <si>
    <t xml:space="preserve">elezione del Presidente e del Consiglio regionale di domenica 03 e lunedì 04 ottobre 2021 </t>
  </si>
  <si>
    <t>% Consultazioni 2020*</t>
  </si>
  <si>
    <t>*nella precedente tornata le elezioni si sono tenute nella sola giornata di domenica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</si>
</sst>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#;#,###;;"/>
    <numFmt numFmtId="173" formatCode="#,###;#,###;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IR£&quot;#,##0;\-&quot;IR£&quot;#,##0"/>
    <numFmt numFmtId="195" formatCode="&quot;IR£&quot;#,##0;[Red]\-&quot;IR£&quot;#,##0"/>
    <numFmt numFmtId="196" formatCode="&quot;IR£&quot;#,##0.00;\-&quot;IR£&quot;#,##0.00"/>
    <numFmt numFmtId="197" formatCode="&quot;IR£&quot;#,##0.00;[Red]\-&quot;IR£&quot;#,##0.00"/>
    <numFmt numFmtId="198" formatCode="_-&quot;IR£&quot;* #,##0_-;\-&quot;IR£&quot;* #,##0_-;_-&quot;IR£&quot;* &quot;-&quot;_-;_-@_-"/>
    <numFmt numFmtId="199" formatCode="_-&quot;IR£&quot;* #,##0.00_-;\-&quot;IR£&quot;* #,##0.00_-;_-&quot;IR£&quot;* &quot;-&quot;??_-;_-@_-"/>
    <numFmt numFmtId="200" formatCode="h\.mm\.ss"/>
    <numFmt numFmtId="201" formatCode="[$-410]dddd\ d\ mmmm\ yyyy"/>
    <numFmt numFmtId="202" formatCode="#,##0;[Red]#,##0"/>
    <numFmt numFmtId="203" formatCode="#,##0.0"/>
    <numFmt numFmtId="204" formatCode="#,##0.000"/>
    <numFmt numFmtId="205" formatCode="#,##0.0000"/>
    <numFmt numFmtId="206" formatCode="000"/>
    <numFmt numFmtId="207" formatCode="&quot;Sì&quot;;&quot;Sì&quot;;&quot;No&quot;"/>
    <numFmt numFmtId="208" formatCode="&quot;Vero&quot;;&quot;Vero&quot;;&quot;Falso&quot;"/>
    <numFmt numFmtId="209" formatCode="&quot;Attivo&quot;;&quot;Attivo&quot;;&quot;Disattivo&quot;"/>
    <numFmt numFmtId="210" formatCode="[$€-2]\ #.##000_);[Red]\([$€-2]\ #.##000\)"/>
    <numFmt numFmtId="211" formatCode="0.0"/>
    <numFmt numFmtId="212" formatCode="&quot; su &quot;0"/>
    <numFmt numFmtId="213" formatCode="mmm\-yyyy"/>
    <numFmt numFmtId="214" formatCode="\ \ "/>
    <numFmt numFmtId="215" formatCode="&quot;Attivo&quot;;&quot;Attivo&quot;;&quot;Inattivo&quot;"/>
  </numFmts>
  <fonts count="7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22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color indexed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sz val="7"/>
      <color indexed="10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sz val="14"/>
      <name val="Times New Roman"/>
      <family val="1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hair"/>
      <bottom style="dotted"/>
    </border>
    <border>
      <left style="thin"/>
      <right style="thin"/>
      <top style="hair"/>
      <bottom style="hair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hair"/>
      <bottom style="dotted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19" fillId="2" borderId="0" applyNumberFormat="0" applyBorder="0" applyAlignment="0" applyProtection="0"/>
    <xf numFmtId="0" fontId="56" fillId="3" borderId="0" applyNumberFormat="0" applyBorder="0" applyAlignment="0" applyProtection="0"/>
    <xf numFmtId="0" fontId="19" fillId="3" borderId="0" applyNumberFormat="0" applyBorder="0" applyAlignment="0" applyProtection="0"/>
    <xf numFmtId="0" fontId="56" fillId="4" borderId="0" applyNumberFormat="0" applyBorder="0" applyAlignment="0" applyProtection="0"/>
    <xf numFmtId="0" fontId="19" fillId="4" borderId="0" applyNumberFormat="0" applyBorder="0" applyAlignment="0" applyProtection="0"/>
    <xf numFmtId="0" fontId="56" fillId="5" borderId="0" applyNumberFormat="0" applyBorder="0" applyAlignment="0" applyProtection="0"/>
    <xf numFmtId="0" fontId="19" fillId="5" borderId="0" applyNumberFormat="0" applyBorder="0" applyAlignment="0" applyProtection="0"/>
    <xf numFmtId="0" fontId="56" fillId="6" borderId="0" applyNumberFormat="0" applyBorder="0" applyAlignment="0" applyProtection="0"/>
    <xf numFmtId="0" fontId="19" fillId="7" borderId="0" applyNumberFormat="0" applyBorder="0" applyAlignment="0" applyProtection="0"/>
    <xf numFmtId="0" fontId="56" fillId="8" borderId="0" applyNumberFormat="0" applyBorder="0" applyAlignment="0" applyProtection="0"/>
    <xf numFmtId="0" fontId="19" fillId="9" borderId="0" applyNumberFormat="0" applyBorder="0" applyAlignment="0" applyProtection="0"/>
    <xf numFmtId="0" fontId="56" fillId="10" borderId="0" applyNumberFormat="0" applyBorder="0" applyAlignment="0" applyProtection="0"/>
    <xf numFmtId="0" fontId="19" fillId="11" borderId="0" applyNumberFormat="0" applyBorder="0" applyAlignment="0" applyProtection="0"/>
    <xf numFmtId="0" fontId="56" fillId="12" borderId="0" applyNumberFormat="0" applyBorder="0" applyAlignment="0" applyProtection="0"/>
    <xf numFmtId="0" fontId="19" fillId="13" borderId="0" applyNumberFormat="0" applyBorder="0" applyAlignment="0" applyProtection="0"/>
    <xf numFmtId="0" fontId="56" fillId="14" borderId="0" applyNumberFormat="0" applyBorder="0" applyAlignment="0" applyProtection="0"/>
    <xf numFmtId="0" fontId="19" fillId="14" borderId="0" applyNumberFormat="0" applyBorder="0" applyAlignment="0" applyProtection="0"/>
    <xf numFmtId="0" fontId="56" fillId="15" borderId="0" applyNumberFormat="0" applyBorder="0" applyAlignment="0" applyProtection="0"/>
    <xf numFmtId="0" fontId="19" fillId="5" borderId="0" applyNumberFormat="0" applyBorder="0" applyAlignment="0" applyProtection="0"/>
    <xf numFmtId="0" fontId="56" fillId="16" borderId="0" applyNumberFormat="0" applyBorder="0" applyAlignment="0" applyProtection="0"/>
    <xf numFmtId="0" fontId="19" fillId="11" borderId="0" applyNumberFormat="0" applyBorder="0" applyAlignment="0" applyProtection="0"/>
    <xf numFmtId="0" fontId="56" fillId="17" borderId="0" applyNumberFormat="0" applyBorder="0" applyAlignment="0" applyProtection="0"/>
    <xf numFmtId="0" fontId="19" fillId="18" borderId="0" applyNumberFormat="0" applyBorder="0" applyAlignment="0" applyProtection="0"/>
    <xf numFmtId="0" fontId="57" fillId="19" borderId="0" applyNumberFormat="0" applyBorder="0" applyAlignment="0" applyProtection="0"/>
    <xf numFmtId="0" fontId="20" fillId="20" borderId="0" applyNumberFormat="0" applyBorder="0" applyAlignment="0" applyProtection="0"/>
    <xf numFmtId="0" fontId="57" fillId="21" borderId="0" applyNumberFormat="0" applyBorder="0" applyAlignment="0" applyProtection="0"/>
    <xf numFmtId="0" fontId="20" fillId="13" borderId="0" applyNumberFormat="0" applyBorder="0" applyAlignment="0" applyProtection="0"/>
    <xf numFmtId="0" fontId="57" fillId="14" borderId="0" applyNumberFormat="0" applyBorder="0" applyAlignment="0" applyProtection="0"/>
    <xf numFmtId="0" fontId="20" fillId="14" borderId="0" applyNumberFormat="0" applyBorder="0" applyAlignment="0" applyProtection="0"/>
    <xf numFmtId="0" fontId="57" fillId="22" borderId="0" applyNumberFormat="0" applyBorder="0" applyAlignment="0" applyProtection="0"/>
    <xf numFmtId="0" fontId="20" fillId="22" borderId="0" applyNumberFormat="0" applyBorder="0" applyAlignment="0" applyProtection="0"/>
    <xf numFmtId="0" fontId="57" fillId="23" borderId="0" applyNumberFormat="0" applyBorder="0" applyAlignment="0" applyProtection="0"/>
    <xf numFmtId="0" fontId="20" fillId="24" borderId="0" applyNumberFormat="0" applyBorder="0" applyAlignment="0" applyProtection="0"/>
    <xf numFmtId="0" fontId="57" fillId="25" borderId="0" applyNumberFormat="0" applyBorder="0" applyAlignment="0" applyProtection="0"/>
    <xf numFmtId="0" fontId="20" fillId="25" borderId="0" applyNumberFormat="0" applyBorder="0" applyAlignment="0" applyProtection="0"/>
    <xf numFmtId="0" fontId="58" fillId="26" borderId="1" applyNumberFormat="0" applyAlignment="0" applyProtection="0"/>
    <xf numFmtId="0" fontId="21" fillId="27" borderId="2" applyNumberFormat="0" applyAlignment="0" applyProtection="0"/>
    <xf numFmtId="0" fontId="59" fillId="0" borderId="3" applyNumberFormat="0" applyFill="0" applyAlignment="0" applyProtection="0"/>
    <xf numFmtId="0" fontId="22" fillId="0" borderId="4" applyNumberFormat="0" applyFill="0" applyAlignment="0" applyProtection="0"/>
    <xf numFmtId="0" fontId="60" fillId="28" borderId="5" applyNumberFormat="0" applyAlignment="0" applyProtection="0"/>
    <xf numFmtId="0" fontId="23" fillId="29" borderId="6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20" fillId="31" borderId="0" applyNumberFormat="0" applyBorder="0" applyAlignment="0" applyProtection="0"/>
    <xf numFmtId="0" fontId="57" fillId="32" borderId="0" applyNumberFormat="0" applyBorder="0" applyAlignment="0" applyProtection="0"/>
    <xf numFmtId="0" fontId="20" fillId="33" borderId="0" applyNumberFormat="0" applyBorder="0" applyAlignment="0" applyProtection="0"/>
    <xf numFmtId="0" fontId="57" fillId="34" borderId="0" applyNumberFormat="0" applyBorder="0" applyAlignment="0" applyProtection="0"/>
    <xf numFmtId="0" fontId="20" fillId="35" borderId="0" applyNumberFormat="0" applyBorder="0" applyAlignment="0" applyProtection="0"/>
    <xf numFmtId="0" fontId="57" fillId="36" borderId="0" applyNumberFormat="0" applyBorder="0" applyAlignment="0" applyProtection="0"/>
    <xf numFmtId="0" fontId="20" fillId="22" borderId="0" applyNumberFormat="0" applyBorder="0" applyAlignment="0" applyProtection="0"/>
    <xf numFmtId="0" fontId="57" fillId="37" borderId="0" applyNumberFormat="0" applyBorder="0" applyAlignment="0" applyProtection="0"/>
    <xf numFmtId="0" fontId="20" fillId="24" borderId="0" applyNumberFormat="0" applyBorder="0" applyAlignment="0" applyProtection="0"/>
    <xf numFmtId="0" fontId="57" fillId="38" borderId="0" applyNumberFormat="0" applyBorder="0" applyAlignment="0" applyProtection="0"/>
    <xf numFmtId="0" fontId="20" fillId="39" borderId="0" applyNumberFormat="0" applyBorder="0" applyAlignment="0" applyProtection="0"/>
    <xf numFmtId="0" fontId="61" fillId="40" borderId="1" applyNumberFormat="0" applyAlignment="0" applyProtection="0"/>
    <xf numFmtId="0" fontId="24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41" borderId="0" applyNumberFormat="0" applyBorder="0" applyAlignment="0" applyProtection="0"/>
    <xf numFmtId="0" fontId="25" fillId="42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0" fillId="43" borderId="7" applyNumberFormat="0" applyFont="0" applyAlignment="0" applyProtection="0"/>
    <xf numFmtId="0" fontId="0" fillId="44" borderId="8" applyNumberFormat="0" applyFont="0" applyAlignment="0" applyProtection="0"/>
    <xf numFmtId="0" fontId="63" fillId="26" borderId="9" applyNumberFormat="0" applyAlignment="0" applyProtection="0"/>
    <xf numFmtId="0" fontId="26" fillId="27" borderId="10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30" fillId="0" borderId="12" applyNumberFormat="0" applyFill="0" applyAlignment="0" applyProtection="0"/>
    <xf numFmtId="0" fontId="68" fillId="0" borderId="13" applyNumberFormat="0" applyFill="0" applyAlignment="0" applyProtection="0"/>
    <xf numFmtId="0" fontId="31" fillId="0" borderId="14" applyNumberFormat="0" applyFill="0" applyAlignment="0" applyProtection="0"/>
    <xf numFmtId="0" fontId="69" fillId="0" borderId="15" applyNumberFormat="0" applyFill="0" applyAlignment="0" applyProtection="0"/>
    <xf numFmtId="0" fontId="32" fillId="0" borderId="16" applyNumberFormat="0" applyFill="0" applyAlignment="0" applyProtection="0"/>
    <xf numFmtId="0" fontId="6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33" fillId="0" borderId="18" applyNumberFormat="0" applyFill="0" applyAlignment="0" applyProtection="0"/>
    <xf numFmtId="0" fontId="71" fillId="45" borderId="0" applyNumberFormat="0" applyBorder="0" applyAlignment="0" applyProtection="0"/>
    <xf numFmtId="0" fontId="34" fillId="3" borderId="0" applyNumberFormat="0" applyBorder="0" applyAlignment="0" applyProtection="0"/>
    <xf numFmtId="0" fontId="72" fillId="46" borderId="0" applyNumberFormat="0" applyBorder="0" applyAlignment="0" applyProtection="0"/>
    <xf numFmtId="0" fontId="35" fillId="4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61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47" borderId="0" xfId="0" applyFont="1" applyFill="1" applyAlignment="1">
      <alignment horizontal="center"/>
    </xf>
    <xf numFmtId="0" fontId="2" fillId="47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2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3" fontId="8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3" fillId="0" borderId="0" xfId="0" applyFont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vertical="center"/>
      <protection hidden="1"/>
    </xf>
    <xf numFmtId="0" fontId="10" fillId="0" borderId="27" xfId="0" applyFont="1" applyBorder="1" applyAlignment="1" applyProtection="1">
      <alignment vertical="center"/>
      <protection hidden="1"/>
    </xf>
    <xf numFmtId="3" fontId="0" fillId="0" borderId="0" xfId="0" applyNumberFormat="1" applyFont="1" applyAlignment="1" applyProtection="1">
      <alignment vertical="center"/>
      <protection hidden="1"/>
    </xf>
    <xf numFmtId="3" fontId="1" fillId="0" borderId="0" xfId="79" applyNumberFormat="1" applyFont="1" applyAlignment="1">
      <alignment horizontal="center" vertical="center"/>
      <protection/>
    </xf>
    <xf numFmtId="3" fontId="1" fillId="0" borderId="0" xfId="79" applyNumberFormat="1" applyFont="1" applyAlignment="1">
      <alignment vertical="center"/>
      <protection/>
    </xf>
    <xf numFmtId="3" fontId="17" fillId="0" borderId="0" xfId="79" applyNumberFormat="1" applyFont="1" applyAlignment="1">
      <alignment horizontal="center" vertical="center"/>
      <protection/>
    </xf>
    <xf numFmtId="3" fontId="17" fillId="0" borderId="33" xfId="79" applyNumberFormat="1" applyFont="1" applyBorder="1" applyAlignment="1">
      <alignment horizontal="center" vertical="center"/>
      <protection/>
    </xf>
    <xf numFmtId="3" fontId="17" fillId="0" borderId="34" xfId="79" applyNumberFormat="1" applyFont="1" applyBorder="1" applyAlignment="1">
      <alignment horizontal="center" vertical="center"/>
      <protection/>
    </xf>
    <xf numFmtId="3" fontId="17" fillId="0" borderId="35" xfId="79" applyNumberFormat="1" applyFont="1" applyBorder="1" applyAlignment="1">
      <alignment horizontal="center" vertical="center"/>
      <protection/>
    </xf>
    <xf numFmtId="3" fontId="17" fillId="0" borderId="36" xfId="79" applyNumberFormat="1" applyFont="1" applyBorder="1" applyAlignment="1">
      <alignment horizontal="center" vertical="center" wrapText="1"/>
      <protection/>
    </xf>
    <xf numFmtId="3" fontId="2" fillId="0" borderId="37" xfId="79" applyNumberFormat="1" applyFont="1" applyBorder="1" applyAlignment="1">
      <alignment horizontal="center" vertical="center"/>
      <protection/>
    </xf>
    <xf numFmtId="3" fontId="2" fillId="0" borderId="38" xfId="79" applyNumberFormat="1" applyFont="1" applyBorder="1" applyAlignment="1">
      <alignment horizontal="center" vertical="center"/>
      <protection/>
    </xf>
    <xf numFmtId="3" fontId="0" fillId="0" borderId="39" xfId="76" applyNumberFormat="1" applyFont="1" applyBorder="1" applyAlignment="1" applyProtection="1">
      <alignment vertical="center"/>
      <protection locked="0"/>
    </xf>
    <xf numFmtId="3" fontId="0" fillId="0" borderId="40" xfId="76" applyNumberFormat="1" applyFont="1" applyBorder="1" applyAlignment="1" applyProtection="1">
      <alignment vertical="center"/>
      <protection locked="0"/>
    </xf>
    <xf numFmtId="3" fontId="0" fillId="0" borderId="25" xfId="76" applyNumberFormat="1" applyFont="1" applyBorder="1" applyAlignment="1" applyProtection="1">
      <alignment vertical="center"/>
      <protection locked="0"/>
    </xf>
    <xf numFmtId="3" fontId="0" fillId="0" borderId="30" xfId="76" applyNumberFormat="1" applyFont="1" applyBorder="1" applyAlignment="1" applyProtection="1">
      <alignment vertical="center"/>
      <protection locked="0"/>
    </xf>
    <xf numFmtId="3" fontId="2" fillId="0" borderId="41" xfId="79" applyNumberFormat="1" applyFont="1" applyBorder="1" applyAlignment="1">
      <alignment horizontal="center" vertical="center"/>
      <protection/>
    </xf>
    <xf numFmtId="3" fontId="0" fillId="0" borderId="42" xfId="76" applyNumberFormat="1" applyFont="1" applyBorder="1" applyAlignment="1" applyProtection="1">
      <alignment vertical="center"/>
      <protection locked="0"/>
    </xf>
    <xf numFmtId="3" fontId="0" fillId="0" borderId="43" xfId="76" applyNumberFormat="1" applyFont="1" applyBorder="1" applyAlignment="1" applyProtection="1">
      <alignment vertical="center"/>
      <protection locked="0"/>
    </xf>
    <xf numFmtId="3" fontId="0" fillId="0" borderId="44" xfId="76" applyNumberFormat="1" applyFont="1" applyBorder="1" applyAlignment="1" applyProtection="1">
      <alignment vertical="center"/>
      <protection locked="0"/>
    </xf>
    <xf numFmtId="3" fontId="0" fillId="0" borderId="45" xfId="76" applyNumberFormat="1" applyFont="1" applyBorder="1" applyAlignment="1" applyProtection="1">
      <alignment vertical="center"/>
      <protection locked="0"/>
    </xf>
    <xf numFmtId="3" fontId="0" fillId="0" borderId="0" xfId="79" applyNumberFormat="1" applyFont="1" applyAlignment="1">
      <alignment horizontal="center" vertical="center"/>
      <protection/>
    </xf>
    <xf numFmtId="3" fontId="0" fillId="0" borderId="0" xfId="79" applyNumberFormat="1" applyFont="1" applyAlignment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shrinkToFit="1"/>
      <protection hidden="1"/>
    </xf>
    <xf numFmtId="0" fontId="36" fillId="0" borderId="40" xfId="0" applyFont="1" applyBorder="1" applyAlignment="1" applyProtection="1">
      <alignment horizontal="center" shrinkToFit="1"/>
      <protection hidden="1"/>
    </xf>
    <xf numFmtId="0" fontId="36" fillId="0" borderId="30" xfId="0" applyFont="1" applyBorder="1" applyAlignment="1" applyProtection="1">
      <alignment horizontal="center" shrinkToFit="1"/>
      <protection hidden="1"/>
    </xf>
    <xf numFmtId="0" fontId="17" fillId="0" borderId="22" xfId="0" applyFont="1" applyBorder="1" applyAlignment="1" applyProtection="1">
      <alignment horizontal="center" wrapText="1"/>
      <protection hidden="1"/>
    </xf>
    <xf numFmtId="0" fontId="17" fillId="0" borderId="22" xfId="0" applyFont="1" applyBorder="1" applyAlignment="1" applyProtection="1">
      <alignment horizontal="center" shrinkToFit="1"/>
      <protection hidden="1"/>
    </xf>
    <xf numFmtId="0" fontId="17" fillId="0" borderId="22" xfId="0" applyFont="1" applyBorder="1" applyAlignment="1" applyProtection="1">
      <alignment horizontal="center" wrapText="1" shrinkToFit="1"/>
      <protection hidden="1"/>
    </xf>
    <xf numFmtId="0" fontId="36" fillId="0" borderId="22" xfId="0" applyFont="1" applyBorder="1" applyAlignment="1" applyProtection="1">
      <alignment horizontal="center" vertical="center"/>
      <protection hidden="1"/>
    </xf>
    <xf numFmtId="0" fontId="36" fillId="0" borderId="19" xfId="0" applyFont="1" applyBorder="1" applyAlignment="1" applyProtection="1">
      <alignment horizontal="center" vertical="center"/>
      <protection hidden="1"/>
    </xf>
    <xf numFmtId="0" fontId="1" fillId="0" borderId="46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vertical="center"/>
      <protection hidden="1" locked="0"/>
    </xf>
    <xf numFmtId="0" fontId="0" fillId="0" borderId="48" xfId="0" applyBorder="1" applyAlignment="1" applyProtection="1">
      <alignment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vertical="center"/>
      <protection hidden="1" locked="0"/>
    </xf>
    <xf numFmtId="0" fontId="0" fillId="0" borderId="30" xfId="0" applyBorder="1" applyAlignment="1" applyProtection="1">
      <alignment vertical="center"/>
      <protection hidden="1" locked="0"/>
    </xf>
    <xf numFmtId="0" fontId="0" fillId="0" borderId="49" xfId="0" applyBorder="1" applyAlignment="1" applyProtection="1">
      <alignment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vertical="center"/>
      <protection hidden="1" locked="0"/>
    </xf>
    <xf numFmtId="0" fontId="0" fillId="0" borderId="45" xfId="0" applyBorder="1" applyAlignment="1" applyProtection="1">
      <alignment vertical="center"/>
      <protection hidden="1" locked="0"/>
    </xf>
    <xf numFmtId="0" fontId="0" fillId="0" borderId="50" xfId="0" applyBorder="1" applyAlignment="1" applyProtection="1">
      <alignment vertical="center"/>
      <protection hidden="1"/>
    </xf>
    <xf numFmtId="0" fontId="0" fillId="0" borderId="51" xfId="0" applyBorder="1" applyAlignment="1" applyProtection="1">
      <alignment vertical="center"/>
      <protection hidden="1" locked="0"/>
    </xf>
    <xf numFmtId="0" fontId="1" fillId="0" borderId="23" xfId="0" applyFont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vertical="center"/>
      <protection hidden="1" locked="0"/>
    </xf>
    <xf numFmtId="0" fontId="0" fillId="0" borderId="21" xfId="0" applyBorder="1" applyAlignment="1" applyProtection="1">
      <alignment vertical="center"/>
      <protection hidden="1" locked="0"/>
    </xf>
    <xf numFmtId="0" fontId="0" fillId="0" borderId="52" xfId="0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3" fillId="0" borderId="0" xfId="58" applyFill="1" applyAlignment="1" applyProtection="1">
      <alignment horizontal="center" vertical="top" wrapText="1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 locked="0"/>
    </xf>
    <xf numFmtId="0" fontId="0" fillId="0" borderId="19" xfId="0" applyBorder="1" applyAlignment="1" applyProtection="1">
      <alignment vertical="center"/>
      <protection hidden="1" locked="0"/>
    </xf>
    <xf numFmtId="0" fontId="40" fillId="0" borderId="0" xfId="0" applyFont="1" applyAlignment="1" applyProtection="1">
      <alignment vertical="center" wrapText="1"/>
      <protection hidden="1"/>
    </xf>
    <xf numFmtId="3" fontId="0" fillId="0" borderId="53" xfId="76" applyNumberFormat="1" applyFont="1" applyBorder="1" applyAlignment="1" applyProtection="1">
      <alignment vertical="center"/>
      <protection hidden="1"/>
    </xf>
    <xf numFmtId="3" fontId="0" fillId="0" borderId="54" xfId="76" applyNumberFormat="1" applyFont="1" applyBorder="1" applyAlignment="1" applyProtection="1">
      <alignment vertical="center"/>
      <protection hidden="1"/>
    </xf>
    <xf numFmtId="3" fontId="0" fillId="0" borderId="0" xfId="79" applyNumberFormat="1" applyFont="1" applyAlignment="1" applyProtection="1">
      <alignment vertical="center"/>
      <protection hidden="1"/>
    </xf>
    <xf numFmtId="3" fontId="0" fillId="0" borderId="49" xfId="76" applyNumberFormat="1" applyFont="1" applyBorder="1" applyAlignment="1" applyProtection="1">
      <alignment vertical="center"/>
      <protection hidden="1"/>
    </xf>
    <xf numFmtId="3" fontId="1" fillId="0" borderId="0" xfId="79" applyNumberFormat="1" applyFont="1" applyAlignment="1" applyProtection="1">
      <alignment vertical="center"/>
      <protection hidden="1"/>
    </xf>
    <xf numFmtId="0" fontId="10" fillId="0" borderId="30" xfId="0" applyFont="1" applyBorder="1" applyAlignment="1" applyProtection="1">
      <alignment horizontal="left" vertical="center"/>
      <protection hidden="1"/>
    </xf>
    <xf numFmtId="0" fontId="10" fillId="0" borderId="55" xfId="0" applyFont="1" applyBorder="1" applyAlignment="1" applyProtection="1">
      <alignment horizontal="left" vertical="center"/>
      <protection hidden="1"/>
    </xf>
    <xf numFmtId="0" fontId="10" fillId="0" borderId="25" xfId="0" applyFont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41" fillId="0" borderId="0" xfId="0" applyFont="1" applyAlignment="1" applyProtection="1">
      <alignment horizontal="right" vertical="center" wrapText="1"/>
      <protection hidden="1"/>
    </xf>
    <xf numFmtId="206" fontId="0" fillId="0" borderId="40" xfId="0" applyNumberFormat="1" applyFont="1" applyBorder="1" applyAlignment="1" applyProtection="1">
      <alignment horizontal="center" vertical="center"/>
      <protection hidden="1"/>
    </xf>
    <xf numFmtId="1" fontId="14" fillId="0" borderId="4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vertical="center" wrapText="1" shrinkToFit="1"/>
      <protection hidden="1"/>
    </xf>
    <xf numFmtId="49" fontId="0" fillId="0" borderId="0" xfId="0" applyNumberFormat="1" applyFont="1" applyBorder="1" applyAlignment="1" applyProtection="1">
      <alignment horizontal="center" vertical="center"/>
      <protection hidden="1"/>
    </xf>
    <xf numFmtId="212" fontId="10" fillId="0" borderId="0" xfId="0" applyNumberFormat="1" applyFont="1" applyAlignment="1" applyProtection="1">
      <alignment horizontal="left" vertical="center"/>
      <protection hidden="1"/>
    </xf>
    <xf numFmtId="0" fontId="2" fillId="0" borderId="20" xfId="0" applyFont="1" applyBorder="1" applyAlignment="1" applyProtection="1">
      <alignment horizontal="center" vertical="center" wrapText="1" shrinkToFit="1"/>
      <protection hidden="1"/>
    </xf>
    <xf numFmtId="0" fontId="10" fillId="0" borderId="40" xfId="0" applyFont="1" applyBorder="1" applyAlignment="1" applyProtection="1">
      <alignment horizontal="right" vertical="center"/>
      <protection hidden="1"/>
    </xf>
    <xf numFmtId="214" fontId="43" fillId="0" borderId="40" xfId="0" applyNumberFormat="1" applyFont="1" applyBorder="1" applyAlignment="1" applyProtection="1">
      <alignment horizontal="center" vertical="center" shrinkToFit="1"/>
      <protection hidden="1"/>
    </xf>
    <xf numFmtId="0" fontId="10" fillId="0" borderId="55" xfId="0" applyFont="1" applyBorder="1" applyAlignment="1" applyProtection="1">
      <alignment vertical="center"/>
      <protection hidden="1"/>
    </xf>
    <xf numFmtId="0" fontId="37" fillId="0" borderId="56" xfId="0" applyFont="1" applyBorder="1" applyAlignment="1" applyProtection="1">
      <alignment vertical="center" wrapText="1"/>
      <protection hidden="1"/>
    </xf>
    <xf numFmtId="0" fontId="10" fillId="0" borderId="57" xfId="0" applyFont="1" applyBorder="1" applyAlignment="1" applyProtection="1">
      <alignment vertical="center"/>
      <protection hidden="1"/>
    </xf>
    <xf numFmtId="0" fontId="40" fillId="0" borderId="0" xfId="0" applyFont="1" applyBorder="1" applyAlignment="1" applyProtection="1">
      <alignment vertical="center" wrapText="1"/>
      <protection hidden="1"/>
    </xf>
    <xf numFmtId="0" fontId="10" fillId="0" borderId="58" xfId="0" applyFont="1" applyBorder="1" applyAlignment="1" applyProtection="1">
      <alignment vertical="center"/>
      <protection hidden="1"/>
    </xf>
    <xf numFmtId="3" fontId="73" fillId="0" borderId="0" xfId="0" applyNumberFormat="1" applyFont="1" applyAlignment="1" applyProtection="1">
      <alignment vertical="center"/>
      <protection hidden="1"/>
    </xf>
    <xf numFmtId="0" fontId="10" fillId="0" borderId="29" xfId="0" applyFont="1" applyBorder="1" applyAlignment="1" applyProtection="1">
      <alignment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vertical="center"/>
      <protection hidden="1"/>
    </xf>
    <xf numFmtId="0" fontId="10" fillId="0" borderId="59" xfId="0" applyFont="1" applyBorder="1" applyAlignment="1" applyProtection="1">
      <alignment vertical="center"/>
      <protection hidden="1"/>
    </xf>
    <xf numFmtId="0" fontId="45" fillId="0" borderId="0" xfId="0" applyFont="1" applyBorder="1" applyAlignment="1" applyProtection="1">
      <alignment vertical="center" wrapText="1"/>
      <protection hidden="1"/>
    </xf>
    <xf numFmtId="0" fontId="10" fillId="0" borderId="60" xfId="0" applyFont="1" applyBorder="1" applyAlignment="1" applyProtection="1">
      <alignment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61" xfId="0" applyFont="1" applyBorder="1" applyAlignment="1" applyProtection="1">
      <alignment vertical="center"/>
      <protection hidden="1"/>
    </xf>
    <xf numFmtId="0" fontId="46" fillId="0" borderId="62" xfId="0" applyFont="1" applyBorder="1" applyAlignment="1" applyProtection="1">
      <alignment horizontal="center" vertical="center"/>
      <protection hidden="1"/>
    </xf>
    <xf numFmtId="3" fontId="46" fillId="0" borderId="63" xfId="0" applyNumberFormat="1" applyFont="1" applyFill="1" applyBorder="1" applyAlignment="1" applyProtection="1">
      <alignment vertical="center"/>
      <protection hidden="1"/>
    </xf>
    <xf numFmtId="3" fontId="46" fillId="0" borderId="64" xfId="0" applyNumberFormat="1" applyFont="1" applyFill="1" applyBorder="1" applyAlignment="1" applyProtection="1">
      <alignment horizontal="center" vertical="center"/>
      <protection hidden="1"/>
    </xf>
    <xf numFmtId="3" fontId="73" fillId="48" borderId="0" xfId="0" applyNumberFormat="1" applyFont="1" applyFill="1" applyBorder="1" applyAlignment="1" applyProtection="1">
      <alignment vertical="center"/>
      <protection hidden="1"/>
    </xf>
    <xf numFmtId="0" fontId="0" fillId="48" borderId="0" xfId="0" applyFont="1" applyFill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3" fontId="74" fillId="48" borderId="0" xfId="0" applyNumberFormat="1" applyFont="1" applyFill="1" applyBorder="1" applyAlignment="1" applyProtection="1">
      <alignment vertical="center"/>
      <protection hidden="1"/>
    </xf>
    <xf numFmtId="0" fontId="75" fillId="48" borderId="0" xfId="0" applyFont="1" applyFill="1" applyBorder="1" applyAlignment="1" applyProtection="1">
      <alignment vertical="center"/>
      <protection hidden="1"/>
    </xf>
    <xf numFmtId="0" fontId="74" fillId="48" borderId="0" xfId="0" applyFont="1" applyFill="1" applyAlignment="1" applyProtection="1">
      <alignment vertical="center"/>
      <protection hidden="1"/>
    </xf>
    <xf numFmtId="0" fontId="7" fillId="48" borderId="0" xfId="0" applyFont="1" applyFill="1" applyAlignment="1" applyProtection="1">
      <alignment vertical="center"/>
      <protection hidden="1"/>
    </xf>
    <xf numFmtId="0" fontId="76" fillId="0" borderId="0" xfId="0" applyFont="1" applyAlignment="1" applyProtection="1">
      <alignment vertical="center"/>
      <protection hidden="1"/>
    </xf>
    <xf numFmtId="0" fontId="77" fillId="0" borderId="0" xfId="0" applyFont="1" applyAlignment="1" applyProtection="1">
      <alignment vertical="center"/>
      <protection hidden="1"/>
    </xf>
    <xf numFmtId="3" fontId="73" fillId="48" borderId="0" xfId="0" applyNumberFormat="1" applyFont="1" applyFill="1" applyAlignment="1" applyProtection="1">
      <alignment vertical="center"/>
      <protection hidden="1"/>
    </xf>
    <xf numFmtId="0" fontId="73" fillId="48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vertical="center" shrinkToFi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43" fillId="0" borderId="0" xfId="0" applyFont="1" applyAlignment="1" applyProtection="1">
      <alignment horizontal="center" vertical="center" shrinkToFit="1"/>
      <protection hidden="1"/>
    </xf>
    <xf numFmtId="3" fontId="78" fillId="0" borderId="0" xfId="0" applyNumberFormat="1" applyFont="1" applyAlignment="1" applyProtection="1">
      <alignment vertical="center"/>
      <protection hidden="1"/>
    </xf>
    <xf numFmtId="3" fontId="0" fillId="0" borderId="27" xfId="76" applyNumberFormat="1" applyFont="1" applyBorder="1" applyAlignment="1" applyProtection="1">
      <alignment vertical="center"/>
      <protection locked="0"/>
    </xf>
    <xf numFmtId="3" fontId="0" fillId="0" borderId="65" xfId="76" applyNumberFormat="1" applyFont="1" applyBorder="1" applyAlignment="1" applyProtection="1">
      <alignment vertical="center"/>
      <protection locked="0"/>
    </xf>
    <xf numFmtId="3" fontId="0" fillId="0" borderId="66" xfId="76" applyNumberFormat="1" applyFont="1" applyBorder="1" applyAlignment="1" applyProtection="1">
      <alignment vertical="center"/>
      <protection locked="0"/>
    </xf>
    <xf numFmtId="3" fontId="0" fillId="0" borderId="67" xfId="79" applyNumberFormat="1" applyFont="1" applyBorder="1" applyAlignment="1" applyProtection="1">
      <alignment vertical="center"/>
      <protection hidden="1"/>
    </xf>
    <xf numFmtId="3" fontId="0" fillId="0" borderId="68" xfId="79" applyNumberFormat="1" applyFont="1" applyBorder="1" applyAlignment="1" applyProtection="1">
      <alignment vertical="center"/>
      <protection hidden="1"/>
    </xf>
    <xf numFmtId="3" fontId="0" fillId="0" borderId="69" xfId="76" applyNumberFormat="1" applyFont="1" applyBorder="1" applyAlignment="1" applyProtection="1">
      <alignment vertical="center"/>
      <protection hidden="1"/>
    </xf>
    <xf numFmtId="3" fontId="0" fillId="0" borderId="70" xfId="76" applyNumberFormat="1" applyFont="1" applyBorder="1" applyAlignment="1" applyProtection="1">
      <alignment vertical="center"/>
      <protection hidden="1"/>
    </xf>
    <xf numFmtId="3" fontId="0" fillId="0" borderId="42" xfId="76" applyNumberFormat="1" applyFont="1" applyBorder="1" applyAlignment="1" applyProtection="1">
      <alignment vertical="center"/>
      <protection hidden="1"/>
    </xf>
    <xf numFmtId="3" fontId="0" fillId="0" borderId="71" xfId="79" applyNumberFormat="1" applyFont="1" applyBorder="1" applyAlignment="1" applyProtection="1">
      <alignment vertical="center"/>
      <protection hidden="1"/>
    </xf>
    <xf numFmtId="3" fontId="0" fillId="0" borderId="72" xfId="79" applyNumberFormat="1" applyFont="1" applyBorder="1" applyAlignment="1" applyProtection="1">
      <alignment vertical="center"/>
      <protection hidden="1"/>
    </xf>
    <xf numFmtId="3" fontId="0" fillId="0" borderId="73" xfId="79" applyNumberFormat="1" applyFont="1" applyBorder="1" applyAlignment="1" applyProtection="1">
      <alignment vertical="center"/>
      <protection hidden="1"/>
    </xf>
    <xf numFmtId="3" fontId="0" fillId="0" borderId="74" xfId="79" applyNumberFormat="1" applyFont="1" applyBorder="1" applyAlignment="1" applyProtection="1">
      <alignment vertical="center"/>
      <protection hidden="1"/>
    </xf>
    <xf numFmtId="3" fontId="1" fillId="0" borderId="0" xfId="79" applyNumberFormat="1" applyFont="1" applyBorder="1" applyAlignment="1" applyProtection="1">
      <alignment vertical="center"/>
      <protection hidden="1"/>
    </xf>
    <xf numFmtId="0" fontId="10" fillId="0" borderId="47" xfId="0" applyFont="1" applyBorder="1" applyAlignment="1" applyProtection="1">
      <alignment vertical="center" shrinkToFit="1"/>
      <protection hidden="1"/>
    </xf>
    <xf numFmtId="0" fontId="10" fillId="0" borderId="40" xfId="0" applyFont="1" applyBorder="1" applyAlignment="1" applyProtection="1">
      <alignment vertical="center" shrinkToFit="1"/>
      <protection hidden="1"/>
    </xf>
    <xf numFmtId="0" fontId="10" fillId="0" borderId="43" xfId="0" applyFont="1" applyBorder="1" applyAlignment="1" applyProtection="1">
      <alignment vertical="center" shrinkToFit="1"/>
      <protection hidden="1"/>
    </xf>
    <xf numFmtId="0" fontId="10" fillId="0" borderId="23" xfId="0" applyFont="1" applyBorder="1" applyAlignment="1" applyProtection="1">
      <alignment vertical="center" shrinkToFit="1"/>
      <protection hidden="1"/>
    </xf>
    <xf numFmtId="0" fontId="10" fillId="0" borderId="22" xfId="0" applyFont="1" applyBorder="1" applyAlignment="1" applyProtection="1">
      <alignment vertical="center" shrinkToFit="1"/>
      <protection hidden="1"/>
    </xf>
    <xf numFmtId="0" fontId="10" fillId="0" borderId="47" xfId="0" applyFont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3" fontId="18" fillId="0" borderId="75" xfId="79" applyNumberFormat="1" applyFont="1" applyBorder="1" applyAlignment="1">
      <alignment horizontal="center" vertical="center" wrapText="1"/>
      <protection/>
    </xf>
    <xf numFmtId="3" fontId="18" fillId="0" borderId="76" xfId="79" applyNumberFormat="1" applyFont="1" applyBorder="1" applyAlignment="1">
      <alignment horizontal="center" vertical="center" wrapText="1"/>
      <protection/>
    </xf>
    <xf numFmtId="3" fontId="18" fillId="0" borderId="77" xfId="79" applyNumberFormat="1" applyFont="1" applyBorder="1" applyAlignment="1">
      <alignment horizontal="center" vertical="center" wrapText="1"/>
      <protection/>
    </xf>
    <xf numFmtId="3" fontId="18" fillId="0" borderId="78" xfId="79" applyNumberFormat="1" applyFont="1" applyBorder="1" applyAlignment="1">
      <alignment horizontal="center" vertical="center" wrapText="1"/>
      <protection/>
    </xf>
    <xf numFmtId="3" fontId="0" fillId="0" borderId="79" xfId="79" applyNumberFormat="1" applyFont="1" applyBorder="1" applyAlignment="1" applyProtection="1">
      <alignment vertical="center"/>
      <protection hidden="1"/>
    </xf>
    <xf numFmtId="3" fontId="0" fillId="0" borderId="80" xfId="79" applyNumberFormat="1" applyFont="1" applyBorder="1" applyAlignment="1" applyProtection="1">
      <alignment vertical="center"/>
      <protection hidden="1"/>
    </xf>
    <xf numFmtId="3" fontId="0" fillId="0" borderId="81" xfId="79" applyNumberFormat="1" applyFont="1" applyBorder="1" applyAlignment="1" applyProtection="1">
      <alignment vertical="center"/>
      <protection hidden="1"/>
    </xf>
    <xf numFmtId="3" fontId="0" fillId="0" borderId="36" xfId="79" applyNumberFormat="1" applyFont="1" applyBorder="1" applyAlignment="1" applyProtection="1">
      <alignment vertical="center"/>
      <protection hidden="1"/>
    </xf>
    <xf numFmtId="3" fontId="0" fillId="0" borderId="50" xfId="79" applyNumberFormat="1" applyFont="1" applyBorder="1" applyAlignment="1" applyProtection="1">
      <alignment vertical="center"/>
      <protection hidden="1"/>
    </xf>
    <xf numFmtId="3" fontId="1" fillId="0" borderId="0" xfId="79" applyNumberFormat="1" applyFont="1" applyAlignment="1" applyProtection="1">
      <alignment vertical="center"/>
      <protection locked="0"/>
    </xf>
    <xf numFmtId="0" fontId="1" fillId="0" borderId="82" xfId="0" applyFont="1" applyBorder="1" applyAlignment="1" applyProtection="1">
      <alignment horizontal="center" vertical="center"/>
      <protection hidden="1"/>
    </xf>
    <xf numFmtId="0" fontId="10" fillId="0" borderId="83" xfId="0" applyFont="1" applyBorder="1" applyAlignment="1" applyProtection="1">
      <alignment vertical="center"/>
      <protection hidden="1"/>
    </xf>
    <xf numFmtId="0" fontId="10" fillId="0" borderId="84" xfId="0" applyFont="1" applyBorder="1" applyAlignment="1" applyProtection="1">
      <alignment vertical="center"/>
      <protection hidden="1"/>
    </xf>
    <xf numFmtId="0" fontId="10" fillId="0" borderId="85" xfId="0" applyFont="1" applyBorder="1" applyAlignment="1" applyProtection="1">
      <alignment vertical="center"/>
      <protection hidden="1"/>
    </xf>
    <xf numFmtId="3" fontId="43" fillId="17" borderId="40" xfId="0" applyNumberFormat="1" applyFont="1" applyFill="1" applyBorder="1" applyAlignment="1" applyProtection="1">
      <alignment vertical="center" shrinkToFit="1"/>
      <protection hidden="1"/>
    </xf>
    <xf numFmtId="3" fontId="43" fillId="17" borderId="86" xfId="0" applyNumberFormat="1" applyFont="1" applyFill="1" applyBorder="1" applyAlignment="1" applyProtection="1">
      <alignment vertical="center" shrinkToFit="1"/>
      <protection hidden="1"/>
    </xf>
    <xf numFmtId="3" fontId="43" fillId="17" borderId="87" xfId="0" applyNumberFormat="1" applyFont="1" applyFill="1" applyBorder="1" applyAlignment="1" applyProtection="1">
      <alignment vertical="center" shrinkToFit="1"/>
      <protection hidden="1"/>
    </xf>
    <xf numFmtId="3" fontId="43" fillId="17" borderId="88" xfId="0" applyNumberFormat="1" applyFont="1" applyFill="1" applyBorder="1" applyAlignment="1" applyProtection="1">
      <alignment vertical="center" shrinkToFit="1"/>
      <protection hidden="1"/>
    </xf>
    <xf numFmtId="3" fontId="43" fillId="17" borderId="23" xfId="0" applyNumberFormat="1" applyFont="1" applyFill="1" applyBorder="1" applyAlignment="1" applyProtection="1">
      <alignment vertical="center" shrinkToFit="1"/>
      <protection hidden="1"/>
    </xf>
    <xf numFmtId="3" fontId="43" fillId="17" borderId="22" xfId="0" applyNumberFormat="1" applyFont="1" applyFill="1" applyBorder="1" applyAlignment="1" applyProtection="1">
      <alignment vertical="center" shrinkToFit="1"/>
      <protection hidden="1"/>
    </xf>
    <xf numFmtId="3" fontId="43" fillId="17" borderId="89" xfId="0" applyNumberFormat="1" applyFont="1" applyFill="1" applyBorder="1" applyAlignment="1" applyProtection="1">
      <alignment vertical="center" shrinkToFit="1"/>
      <protection hidden="1"/>
    </xf>
    <xf numFmtId="3" fontId="43" fillId="17" borderId="90" xfId="0" applyNumberFormat="1" applyFont="1" applyFill="1" applyBorder="1" applyAlignment="1" applyProtection="1">
      <alignment vertical="center" shrinkToFit="1"/>
      <protection hidden="1"/>
    </xf>
    <xf numFmtId="3" fontId="43" fillId="17" borderId="85" xfId="0" applyNumberFormat="1" applyFont="1" applyFill="1" applyBorder="1" applyAlignment="1" applyProtection="1">
      <alignment vertical="center" shrinkToFit="1"/>
      <protection hidden="1"/>
    </xf>
    <xf numFmtId="3" fontId="43" fillId="17" borderId="91" xfId="0" applyNumberFormat="1" applyFont="1" applyFill="1" applyBorder="1" applyAlignment="1" applyProtection="1">
      <alignment vertical="center" shrinkToFit="1"/>
      <protection hidden="1"/>
    </xf>
    <xf numFmtId="3" fontId="15" fillId="17" borderId="92" xfId="0" applyNumberFormat="1" applyFont="1" applyFill="1" applyBorder="1" applyAlignment="1" applyProtection="1">
      <alignment horizontal="right" vertical="center" shrinkToFit="1"/>
      <protection hidden="1"/>
    </xf>
    <xf numFmtId="3" fontId="15" fillId="17" borderId="93" xfId="0" applyNumberFormat="1" applyFont="1" applyFill="1" applyBorder="1" applyAlignment="1" applyProtection="1">
      <alignment horizontal="right" vertical="center"/>
      <protection hidden="1"/>
    </xf>
    <xf numFmtId="3" fontId="15" fillId="17" borderId="94" xfId="0" applyNumberFormat="1" applyFont="1" applyFill="1" applyBorder="1" applyAlignment="1" applyProtection="1">
      <alignment vertical="center"/>
      <protection hidden="1"/>
    </xf>
    <xf numFmtId="0" fontId="0" fillId="0" borderId="29" xfId="0" applyFont="1" applyBorder="1" applyAlignment="1" applyProtection="1">
      <alignment vertical="center"/>
      <protection hidden="1"/>
    </xf>
    <xf numFmtId="3" fontId="47" fillId="17" borderId="94" xfId="0" applyNumberFormat="1" applyFont="1" applyFill="1" applyBorder="1" applyAlignment="1" applyProtection="1">
      <alignment vertical="center" shrinkToFit="1"/>
      <protection hidden="1"/>
    </xf>
    <xf numFmtId="3" fontId="43" fillId="17" borderId="40" xfId="0" applyNumberFormat="1" applyFont="1" applyFill="1" applyBorder="1" applyAlignment="1" applyProtection="1">
      <alignment horizontal="center" vertical="center" shrinkToFit="1"/>
      <protection hidden="1"/>
    </xf>
    <xf numFmtId="3" fontId="12" fillId="17" borderId="94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81" xfId="0" applyFont="1" applyBorder="1" applyAlignment="1" applyProtection="1">
      <alignment horizontal="center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81" xfId="0" applyFont="1" applyBorder="1" applyAlignment="1" applyProtection="1">
      <alignment vertical="center" shrinkToFit="1"/>
      <protection hidden="1"/>
    </xf>
    <xf numFmtId="0" fontId="10" fillId="0" borderId="36" xfId="0" applyFont="1" applyBorder="1" applyAlignment="1" applyProtection="1">
      <alignment vertical="center" shrinkToFit="1"/>
      <protection hidden="1"/>
    </xf>
    <xf numFmtId="0" fontId="10" fillId="0" borderId="34" xfId="0" applyFont="1" applyBorder="1" applyAlignment="1" applyProtection="1">
      <alignment vertical="center" shrinkToFit="1"/>
      <protection hidden="1"/>
    </xf>
    <xf numFmtId="3" fontId="17" fillId="0" borderId="95" xfId="79" applyNumberFormat="1" applyFont="1" applyBorder="1" applyAlignment="1">
      <alignment horizontal="center" vertical="center" wrapText="1"/>
      <protection/>
    </xf>
    <xf numFmtId="3" fontId="0" fillId="0" borderId="38" xfId="76" applyNumberFormat="1" applyFont="1" applyBorder="1" applyAlignment="1" applyProtection="1">
      <alignment vertical="center"/>
      <protection locked="0"/>
    </xf>
    <xf numFmtId="3" fontId="17" fillId="0" borderId="26" xfId="79" applyNumberFormat="1" applyFont="1" applyBorder="1" applyAlignment="1">
      <alignment horizontal="center" vertical="center" wrapText="1"/>
      <protection/>
    </xf>
    <xf numFmtId="3" fontId="0" fillId="0" borderId="54" xfId="76" applyNumberFormat="1" applyFont="1" applyBorder="1" applyAlignment="1" applyProtection="1">
      <alignment vertical="center"/>
      <protection locked="0"/>
    </xf>
    <xf numFmtId="3" fontId="17" fillId="49" borderId="96" xfId="79" applyNumberFormat="1" applyFont="1" applyFill="1" applyBorder="1" applyAlignment="1">
      <alignment horizontal="center" vertical="center"/>
      <protection/>
    </xf>
    <xf numFmtId="3" fontId="17" fillId="50" borderId="23" xfId="79" applyNumberFormat="1" applyFont="1" applyFill="1" applyBorder="1" applyAlignment="1">
      <alignment horizontal="center" vertical="center"/>
      <protection/>
    </xf>
    <xf numFmtId="3" fontId="17" fillId="51" borderId="23" xfId="79" applyNumberFormat="1" applyFont="1" applyFill="1" applyBorder="1" applyAlignment="1">
      <alignment horizontal="center" vertical="center"/>
      <protection/>
    </xf>
    <xf numFmtId="3" fontId="17" fillId="52" borderId="23" xfId="79" applyNumberFormat="1" applyFont="1" applyFill="1" applyBorder="1" applyAlignment="1">
      <alignment horizontal="center" vertical="center"/>
      <protection/>
    </xf>
    <xf numFmtId="3" fontId="0" fillId="0" borderId="97" xfId="79" applyNumberFormat="1" applyFont="1" applyBorder="1" applyAlignment="1" applyProtection="1">
      <alignment vertical="center"/>
      <protection hidden="1"/>
    </xf>
    <xf numFmtId="3" fontId="0" fillId="0" borderId="98" xfId="79" applyNumberFormat="1" applyFont="1" applyBorder="1" applyAlignment="1" applyProtection="1">
      <alignment vertical="center"/>
      <protection hidden="1"/>
    </xf>
    <xf numFmtId="3" fontId="37" fillId="0" borderId="0" xfId="79" applyNumberFormat="1" applyFont="1" applyBorder="1" applyAlignment="1" applyProtection="1">
      <alignment horizontal="center" vertical="top" wrapText="1"/>
      <protection hidden="1"/>
    </xf>
    <xf numFmtId="3" fontId="17" fillId="0" borderId="99" xfId="79" applyNumberFormat="1" applyFont="1" applyBorder="1" applyAlignment="1">
      <alignment horizontal="center" vertical="center"/>
      <protection/>
    </xf>
    <xf numFmtId="3" fontId="0" fillId="0" borderId="100" xfId="76" applyNumberFormat="1" applyFont="1" applyBorder="1" applyAlignment="1" applyProtection="1">
      <alignment vertical="center"/>
      <protection locked="0"/>
    </xf>
    <xf numFmtId="3" fontId="0" fillId="0" borderId="73" xfId="76" applyNumberFormat="1" applyFont="1" applyBorder="1" applyAlignment="1" applyProtection="1">
      <alignment vertical="center"/>
      <protection locked="0"/>
    </xf>
    <xf numFmtId="3" fontId="0" fillId="0" borderId="81" xfId="76" applyNumberFormat="1" applyFont="1" applyBorder="1" applyAlignment="1" applyProtection="1">
      <alignment vertical="center"/>
      <protection locked="0"/>
    </xf>
    <xf numFmtId="3" fontId="0" fillId="0" borderId="101" xfId="76" applyNumberFormat="1" applyFont="1" applyBorder="1" applyAlignment="1" applyProtection="1">
      <alignment vertical="center"/>
      <protection locked="0"/>
    </xf>
    <xf numFmtId="3" fontId="0" fillId="0" borderId="34" xfId="76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Fill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top" wrapText="1"/>
      <protection hidden="1"/>
    </xf>
    <xf numFmtId="0" fontId="39" fillId="0" borderId="0" xfId="0" applyFont="1" applyAlignment="1" applyProtection="1">
      <alignment horizontal="center" vertical="center" wrapText="1"/>
      <protection hidden="1"/>
    </xf>
    <xf numFmtId="0" fontId="39" fillId="0" borderId="0" xfId="0" applyFont="1" applyAlignment="1" applyProtection="1">
      <alignment horizontal="center" vertical="top" wrapText="1"/>
      <protection hidden="1"/>
    </xf>
    <xf numFmtId="0" fontId="0" fillId="0" borderId="0" xfId="0" applyFill="1" applyAlignment="1" applyProtection="1">
      <alignment horizontal="center" vertical="top" wrapText="1"/>
      <protection hidden="1"/>
    </xf>
    <xf numFmtId="0" fontId="48" fillId="0" borderId="0" xfId="0" applyFont="1" applyFill="1" applyBorder="1" applyAlignment="1" applyProtection="1">
      <alignment vertical="center" wrapText="1"/>
      <protection hidden="1"/>
    </xf>
    <xf numFmtId="0" fontId="0" fillId="0" borderId="102" xfId="0" applyBorder="1" applyAlignment="1" applyProtection="1">
      <alignment vertical="center"/>
      <protection hidden="1"/>
    </xf>
    <xf numFmtId="3" fontId="17" fillId="0" borderId="103" xfId="79" applyNumberFormat="1" applyFont="1" applyBorder="1" applyAlignment="1">
      <alignment horizontal="center" vertical="center" wrapText="1"/>
      <protection/>
    </xf>
    <xf numFmtId="3" fontId="17" fillId="0" borderId="82" xfId="79" applyNumberFormat="1" applyFont="1" applyBorder="1" applyAlignment="1">
      <alignment horizontal="center" vertical="center" wrapText="1"/>
      <protection/>
    </xf>
    <xf numFmtId="0" fontId="17" fillId="0" borderId="22" xfId="80" applyFont="1" applyBorder="1" applyAlignment="1">
      <alignment horizontal="center" vertical="center" shrinkToFit="1"/>
      <protection/>
    </xf>
    <xf numFmtId="3" fontId="17" fillId="0" borderId="22" xfId="79" applyNumberFormat="1" applyFont="1" applyBorder="1" applyAlignment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173" fontId="38" fillId="47" borderId="40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Alignment="1" applyProtection="1">
      <alignment vertical="top"/>
      <protection/>
    </xf>
    <xf numFmtId="0" fontId="18" fillId="0" borderId="24" xfId="0" applyFont="1" applyBorder="1" applyAlignment="1" applyProtection="1">
      <alignment horizontal="left" vertical="center" wrapText="1"/>
      <protection/>
    </xf>
    <xf numFmtId="173" fontId="18" fillId="0" borderId="26" xfId="0" applyNumberFormat="1" applyFont="1" applyBorder="1" applyAlignment="1" applyProtection="1">
      <alignment horizontal="center" vertical="center" wrapText="1"/>
      <protection/>
    </xf>
    <xf numFmtId="0" fontId="38" fillId="0" borderId="104" xfId="0" applyFont="1" applyBorder="1" applyAlignment="1" applyProtection="1">
      <alignment vertical="center" shrinkToFit="1"/>
      <protection/>
    </xf>
    <xf numFmtId="173" fontId="38" fillId="47" borderId="105" xfId="0" applyNumberFormat="1" applyFont="1" applyFill="1" applyBorder="1" applyAlignment="1" applyProtection="1">
      <alignment vertical="center" shrinkToFit="1"/>
      <protection/>
    </xf>
    <xf numFmtId="0" fontId="39" fillId="0" borderId="0" xfId="0" applyFont="1" applyAlignment="1" applyProtection="1">
      <alignment horizontal="center" vertical="center" shrinkToFit="1"/>
      <protection/>
    </xf>
    <xf numFmtId="0" fontId="38" fillId="0" borderId="106" xfId="0" applyFont="1" applyBorder="1" applyAlignment="1" applyProtection="1">
      <alignment vertical="center" shrinkToFit="1"/>
      <protection/>
    </xf>
    <xf numFmtId="173" fontId="38" fillId="47" borderId="107" xfId="0" applyNumberFormat="1" applyFont="1" applyFill="1" applyBorder="1" applyAlignment="1" applyProtection="1">
      <alignment vertical="center" shrinkToFit="1"/>
      <protection/>
    </xf>
    <xf numFmtId="0" fontId="38" fillId="0" borderId="108" xfId="0" applyFont="1" applyBorder="1" applyAlignment="1" applyProtection="1">
      <alignment vertical="center" shrinkToFit="1"/>
      <protection/>
    </xf>
    <xf numFmtId="173" fontId="38" fillId="47" borderId="109" xfId="0" applyNumberFormat="1" applyFont="1" applyFill="1" applyBorder="1" applyAlignment="1" applyProtection="1">
      <alignment vertical="center" shrinkToFit="1"/>
      <protection/>
    </xf>
    <xf numFmtId="0" fontId="39" fillId="0" borderId="0" xfId="0" applyFont="1" applyAlignment="1" applyProtection="1">
      <alignment horizontal="right" vertical="center" wrapText="1"/>
      <protection/>
    </xf>
    <xf numFmtId="173" fontId="38" fillId="0" borderId="40" xfId="0" applyNumberFormat="1" applyFont="1" applyBorder="1" applyAlignment="1" applyProtection="1">
      <alignment vertical="center" wrapText="1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ill="1" applyAlignment="1" applyProtection="1">
      <alignment vertical="top" wrapText="1"/>
      <protection/>
    </xf>
    <xf numFmtId="0" fontId="18" fillId="0" borderId="110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48" fillId="0" borderId="0" xfId="0" applyFont="1" applyFill="1" applyBorder="1" applyAlignment="1" applyProtection="1">
      <alignment vertical="center" wrapText="1"/>
      <protection/>
    </xf>
    <xf numFmtId="0" fontId="0" fillId="0" borderId="55" xfId="0" applyBorder="1" applyAlignment="1">
      <alignment/>
    </xf>
    <xf numFmtId="3" fontId="2" fillId="0" borderId="0" xfId="79" applyNumberFormat="1" applyFont="1" applyAlignment="1" applyProtection="1">
      <alignment vertical="center"/>
      <protection hidden="1"/>
    </xf>
    <xf numFmtId="3" fontId="2" fillId="0" borderId="0" xfId="79" applyNumberFormat="1" applyFont="1" applyAlignment="1" applyProtection="1">
      <alignment horizontal="right" vertical="center"/>
      <protection hidden="1"/>
    </xf>
    <xf numFmtId="10" fontId="2" fillId="0" borderId="55" xfId="0" applyNumberFormat="1" applyFont="1" applyBorder="1" applyAlignment="1">
      <alignment horizontal="right"/>
    </xf>
    <xf numFmtId="10" fontId="2" fillId="0" borderId="25" xfId="0" applyNumberFormat="1" applyFont="1" applyBorder="1" applyAlignment="1">
      <alignment horizontal="right"/>
    </xf>
    <xf numFmtId="3" fontId="2" fillId="0" borderId="53" xfId="76" applyNumberFormat="1" applyFont="1" applyBorder="1" applyAlignment="1" applyProtection="1">
      <alignment vertical="center"/>
      <protection hidden="1"/>
    </xf>
    <xf numFmtId="3" fontId="2" fillId="0" borderId="69" xfId="76" applyNumberFormat="1" applyFont="1" applyBorder="1" applyAlignment="1" applyProtection="1">
      <alignment vertical="center"/>
      <protection hidden="1"/>
    </xf>
    <xf numFmtId="3" fontId="2" fillId="0" borderId="54" xfId="76" applyNumberFormat="1" applyFont="1" applyBorder="1" applyAlignment="1" applyProtection="1">
      <alignment vertical="center"/>
      <protection hidden="1"/>
    </xf>
    <xf numFmtId="3" fontId="0" fillId="53" borderId="97" xfId="76" applyNumberFormat="1" applyFont="1" applyFill="1" applyBorder="1" applyAlignment="1" applyProtection="1">
      <alignment vertical="center"/>
      <protection locked="0"/>
    </xf>
    <xf numFmtId="3" fontId="0" fillId="53" borderId="72" xfId="76" applyNumberFormat="1" applyFont="1" applyFill="1" applyBorder="1" applyAlignment="1" applyProtection="1">
      <alignment vertical="center"/>
      <protection locked="0"/>
    </xf>
    <xf numFmtId="3" fontId="0" fillId="53" borderId="111" xfId="76" applyNumberFormat="1" applyFont="1" applyFill="1" applyBorder="1" applyAlignment="1" applyProtection="1">
      <alignment vertical="center"/>
      <protection locked="0"/>
    </xf>
    <xf numFmtId="3" fontId="0" fillId="53" borderId="26" xfId="76" applyNumberFormat="1" applyFont="1" applyFill="1" applyBorder="1" applyAlignment="1" applyProtection="1">
      <alignment vertical="center"/>
      <protection locked="0"/>
    </xf>
    <xf numFmtId="3" fontId="0" fillId="53" borderId="112" xfId="76" applyNumberFormat="1" applyFont="1" applyFill="1" applyBorder="1" applyAlignment="1" applyProtection="1">
      <alignment vertical="center"/>
      <protection locked="0"/>
    </xf>
    <xf numFmtId="3" fontId="0" fillId="53" borderId="76" xfId="76" applyNumberFormat="1" applyFont="1" applyFill="1" applyBorder="1" applyAlignment="1" applyProtection="1">
      <alignment vertical="center"/>
      <protection locked="0"/>
    </xf>
    <xf numFmtId="0" fontId="50" fillId="0" borderId="0" xfId="0" applyFont="1" applyAlignment="1">
      <alignment/>
    </xf>
    <xf numFmtId="3" fontId="12" fillId="0" borderId="97" xfId="79" applyNumberFormat="1" applyFont="1" applyBorder="1" applyAlignment="1">
      <alignment horizontal="center" vertical="center" wrapText="1"/>
      <protection/>
    </xf>
    <xf numFmtId="3" fontId="12" fillId="0" borderId="80" xfId="79" applyNumberFormat="1" applyFont="1" applyBorder="1" applyAlignment="1">
      <alignment horizontal="center" vertical="center" wrapText="1"/>
      <protection/>
    </xf>
    <xf numFmtId="3" fontId="12" fillId="0" borderId="74" xfId="79" applyNumberFormat="1" applyFont="1" applyBorder="1" applyAlignment="1">
      <alignment horizontal="center" vertical="center" wrapText="1"/>
      <protection/>
    </xf>
    <xf numFmtId="3" fontId="12" fillId="0" borderId="111" xfId="79" applyNumberFormat="1" applyFont="1" applyBorder="1" applyAlignment="1">
      <alignment horizontal="center" vertical="center" wrapText="1"/>
      <protection/>
    </xf>
    <xf numFmtId="3" fontId="12" fillId="0" borderId="0" xfId="79" applyNumberFormat="1" applyFont="1" applyBorder="1" applyAlignment="1">
      <alignment horizontal="center" vertical="center" wrapText="1"/>
      <protection/>
    </xf>
    <xf numFmtId="3" fontId="12" fillId="0" borderId="113" xfId="79" applyNumberFormat="1" applyFont="1" applyBorder="1" applyAlignment="1">
      <alignment horizontal="center" vertical="center" wrapText="1"/>
      <protection/>
    </xf>
    <xf numFmtId="0" fontId="43" fillId="0" borderId="112" xfId="79" applyFont="1" applyBorder="1" applyAlignment="1">
      <alignment horizontal="center" vertical="center" wrapText="1"/>
      <protection/>
    </xf>
    <xf numFmtId="0" fontId="43" fillId="0" borderId="114" xfId="79" applyFont="1" applyBorder="1" applyAlignment="1">
      <alignment horizontal="center" vertical="center" wrapText="1"/>
      <protection/>
    </xf>
    <xf numFmtId="0" fontId="43" fillId="0" borderId="78" xfId="79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 horizontal="right"/>
    </xf>
    <xf numFmtId="0" fontId="0" fillId="0" borderId="55" xfId="0" applyFont="1" applyBorder="1" applyAlignment="1">
      <alignment horizontal="right"/>
    </xf>
    <xf numFmtId="3" fontId="12" fillId="0" borderId="97" xfId="79" applyNumberFormat="1" applyFont="1" applyBorder="1" applyAlignment="1">
      <alignment horizontal="center" vertical="center"/>
      <protection/>
    </xf>
    <xf numFmtId="3" fontId="12" fillId="0" borderId="80" xfId="79" applyNumberFormat="1" applyFont="1" applyBorder="1" applyAlignment="1">
      <alignment horizontal="center" vertical="center"/>
      <protection/>
    </xf>
    <xf numFmtId="3" fontId="12" fillId="0" borderId="74" xfId="79" applyNumberFormat="1" applyFont="1" applyBorder="1" applyAlignment="1">
      <alignment horizontal="center" vertical="center"/>
      <protection/>
    </xf>
    <xf numFmtId="3" fontId="12" fillId="0" borderId="111" xfId="79" applyNumberFormat="1" applyFont="1" applyBorder="1" applyAlignment="1">
      <alignment horizontal="center" vertical="center"/>
      <protection/>
    </xf>
    <xf numFmtId="3" fontId="12" fillId="0" borderId="0" xfId="79" applyNumberFormat="1" applyFont="1" applyBorder="1" applyAlignment="1">
      <alignment horizontal="center" vertical="center"/>
      <protection/>
    </xf>
    <xf numFmtId="3" fontId="12" fillId="0" borderId="113" xfId="79" applyNumberFormat="1" applyFont="1" applyBorder="1" applyAlignment="1">
      <alignment horizontal="center" vertical="center"/>
      <protection/>
    </xf>
    <xf numFmtId="0" fontId="43" fillId="0" borderId="112" xfId="79" applyFont="1" applyBorder="1" applyAlignment="1">
      <alignment horizontal="center" vertical="center"/>
      <protection/>
    </xf>
    <xf numFmtId="0" fontId="43" fillId="0" borderId="114" xfId="79" applyFont="1" applyBorder="1" applyAlignment="1">
      <alignment horizontal="center" vertical="center"/>
      <protection/>
    </xf>
    <xf numFmtId="0" fontId="43" fillId="0" borderId="78" xfId="79" applyFont="1" applyBorder="1" applyAlignment="1">
      <alignment horizontal="center" vertical="center"/>
      <protection/>
    </xf>
    <xf numFmtId="3" fontId="14" fillId="0" borderId="80" xfId="79" applyNumberFormat="1" applyFont="1" applyBorder="1" applyAlignment="1">
      <alignment horizontal="center" vertical="center"/>
      <protection/>
    </xf>
    <xf numFmtId="3" fontId="14" fillId="0" borderId="74" xfId="79" applyNumberFormat="1" applyFont="1" applyBorder="1" applyAlignment="1">
      <alignment horizontal="center" vertical="center"/>
      <protection/>
    </xf>
    <xf numFmtId="3" fontId="14" fillId="0" borderId="0" xfId="79" applyNumberFormat="1" applyFont="1" applyBorder="1" applyAlignment="1">
      <alignment horizontal="center" vertical="center"/>
      <protection/>
    </xf>
    <xf numFmtId="3" fontId="14" fillId="0" borderId="113" xfId="79" applyNumberFormat="1" applyFont="1" applyBorder="1" applyAlignment="1">
      <alignment horizontal="center" vertical="center"/>
      <protection/>
    </xf>
    <xf numFmtId="0" fontId="12" fillId="50" borderId="19" xfId="79" applyFont="1" applyFill="1" applyBorder="1" applyAlignment="1">
      <alignment horizontal="center" vertical="center" shrinkToFit="1"/>
      <protection/>
    </xf>
    <xf numFmtId="0" fontId="12" fillId="50" borderId="20" xfId="79" applyFont="1" applyFill="1" applyBorder="1" applyAlignment="1">
      <alignment horizontal="center" vertical="center" shrinkToFit="1"/>
      <protection/>
    </xf>
    <xf numFmtId="0" fontId="12" fillId="51" borderId="19" xfId="79" applyFont="1" applyFill="1" applyBorder="1" applyAlignment="1">
      <alignment horizontal="center" vertical="center" shrinkToFit="1"/>
      <protection/>
    </xf>
    <xf numFmtId="0" fontId="12" fillId="51" borderId="20" xfId="79" applyFont="1" applyFill="1" applyBorder="1" applyAlignment="1">
      <alignment horizontal="center" vertical="center" shrinkToFit="1"/>
      <protection/>
    </xf>
    <xf numFmtId="3" fontId="1" fillId="0" borderId="74" xfId="79" applyNumberFormat="1" applyFont="1" applyBorder="1" applyAlignment="1">
      <alignment horizontal="center" vertical="center" wrapText="1"/>
      <protection/>
    </xf>
    <xf numFmtId="3" fontId="1" fillId="0" borderId="113" xfId="79" applyNumberFormat="1" applyFont="1" applyBorder="1" applyAlignment="1">
      <alignment horizontal="center" vertical="center" wrapText="1"/>
      <protection/>
    </xf>
    <xf numFmtId="0" fontId="0" fillId="0" borderId="78" xfId="79" applyBorder="1" applyAlignment="1">
      <alignment horizontal="center" vertical="center" wrapText="1"/>
      <protection/>
    </xf>
    <xf numFmtId="3" fontId="14" fillId="0" borderId="46" xfId="79" applyNumberFormat="1" applyFont="1" applyBorder="1" applyAlignment="1">
      <alignment horizontal="center" vertical="center"/>
      <protection/>
    </xf>
    <xf numFmtId="3" fontId="14" fillId="0" borderId="47" xfId="79" applyNumberFormat="1" applyFont="1" applyBorder="1" applyAlignment="1">
      <alignment horizontal="center" vertical="center"/>
      <protection/>
    </xf>
    <xf numFmtId="3" fontId="14" fillId="0" borderId="115" xfId="79" applyNumberFormat="1" applyFont="1" applyBorder="1" applyAlignment="1">
      <alignment horizontal="center" vertical="center"/>
      <protection/>
    </xf>
    <xf numFmtId="3" fontId="14" fillId="0" borderId="39" xfId="79" applyNumberFormat="1" applyFont="1" applyBorder="1" applyAlignment="1">
      <alignment horizontal="center" vertical="center"/>
      <protection/>
    </xf>
    <xf numFmtId="3" fontId="14" fillId="0" borderId="40" xfId="79" applyNumberFormat="1" applyFont="1" applyBorder="1" applyAlignment="1">
      <alignment horizontal="center" vertical="center"/>
      <protection/>
    </xf>
    <xf numFmtId="3" fontId="14" fillId="0" borderId="53" xfId="79" applyNumberFormat="1" applyFont="1" applyBorder="1" applyAlignment="1">
      <alignment horizontal="center" vertical="center"/>
      <protection/>
    </xf>
    <xf numFmtId="3" fontId="1" fillId="0" borderId="116" xfId="79" applyNumberFormat="1" applyFont="1" applyBorder="1" applyAlignment="1">
      <alignment horizontal="center" vertical="center" wrapText="1"/>
      <protection/>
    </xf>
    <xf numFmtId="3" fontId="1" fillId="0" borderId="117" xfId="79" applyNumberFormat="1" applyFont="1" applyBorder="1" applyAlignment="1">
      <alignment horizontal="center" vertical="center" wrapText="1"/>
      <protection/>
    </xf>
    <xf numFmtId="0" fontId="0" fillId="0" borderId="118" xfId="79" applyBorder="1" applyAlignment="1">
      <alignment horizontal="center" vertical="center" wrapText="1"/>
      <protection/>
    </xf>
    <xf numFmtId="3" fontId="17" fillId="0" borderId="99" xfId="79" applyNumberFormat="1" applyFont="1" applyBorder="1" applyAlignment="1">
      <alignment horizontal="center" vertical="center"/>
      <protection/>
    </xf>
    <xf numFmtId="0" fontId="0" fillId="0" borderId="101" xfId="79" applyBorder="1" applyAlignment="1">
      <alignment horizontal="center" vertical="center"/>
      <protection/>
    </xf>
    <xf numFmtId="3" fontId="17" fillId="0" borderId="46" xfId="79" applyNumberFormat="1" applyFont="1" applyBorder="1" applyAlignment="1">
      <alignment horizontal="center" vertical="center"/>
      <protection/>
    </xf>
    <xf numFmtId="3" fontId="17" fillId="0" borderId="47" xfId="79" applyNumberFormat="1" applyFont="1" applyBorder="1" applyAlignment="1">
      <alignment horizontal="center" vertical="center"/>
      <protection/>
    </xf>
    <xf numFmtId="3" fontId="17" fillId="0" borderId="115" xfId="79" applyNumberFormat="1" applyFont="1" applyBorder="1" applyAlignment="1">
      <alignment horizontal="center" vertical="center"/>
      <protection/>
    </xf>
    <xf numFmtId="3" fontId="17" fillId="0" borderId="39" xfId="79" applyNumberFormat="1" applyFont="1" applyBorder="1" applyAlignment="1">
      <alignment horizontal="center" vertical="center"/>
      <protection/>
    </xf>
    <xf numFmtId="3" fontId="17" fillId="0" borderId="40" xfId="79" applyNumberFormat="1" applyFont="1" applyBorder="1" applyAlignment="1">
      <alignment horizontal="center" vertical="center"/>
      <protection/>
    </xf>
    <xf numFmtId="3" fontId="17" fillId="0" borderId="53" xfId="79" applyNumberFormat="1" applyFont="1" applyBorder="1" applyAlignment="1">
      <alignment horizontal="center" vertical="center"/>
      <protection/>
    </xf>
    <xf numFmtId="3" fontId="17" fillId="0" borderId="95" xfId="79" applyNumberFormat="1" applyFont="1" applyBorder="1" applyAlignment="1">
      <alignment horizontal="center" vertical="center" wrapText="1"/>
      <protection/>
    </xf>
    <xf numFmtId="0" fontId="0" fillId="0" borderId="35" xfId="79" applyBorder="1" applyAlignment="1">
      <alignment horizontal="center" vertical="center" wrapText="1"/>
      <protection/>
    </xf>
    <xf numFmtId="3" fontId="37" fillId="0" borderId="0" xfId="79" applyNumberFormat="1" applyFont="1" applyAlignment="1" applyProtection="1">
      <alignment horizontal="center" vertical="top" wrapText="1"/>
      <protection hidden="1"/>
    </xf>
    <xf numFmtId="3" fontId="77" fillId="0" borderId="0" xfId="79" applyNumberFormat="1" applyFont="1" applyAlignment="1" applyProtection="1">
      <alignment horizontal="center" vertical="top" wrapText="1"/>
      <protection hidden="1"/>
    </xf>
    <xf numFmtId="3" fontId="17" fillId="0" borderId="36" xfId="79" applyNumberFormat="1" applyFont="1" applyBorder="1" applyAlignment="1">
      <alignment horizontal="center" vertical="center"/>
      <protection/>
    </xf>
    <xf numFmtId="0" fontId="0" fillId="0" borderId="34" xfId="79" applyBorder="1" applyAlignment="1">
      <alignment horizontal="center" vertical="center"/>
      <protection/>
    </xf>
    <xf numFmtId="0" fontId="12" fillId="52" borderId="19" xfId="79" applyFont="1" applyFill="1" applyBorder="1" applyAlignment="1">
      <alignment horizontal="center" vertical="center" shrinkToFit="1"/>
      <protection/>
    </xf>
    <xf numFmtId="0" fontId="12" fillId="52" borderId="20" xfId="79" applyFont="1" applyFill="1" applyBorder="1" applyAlignment="1">
      <alignment horizontal="center" vertical="center" shrinkToFit="1"/>
      <protection/>
    </xf>
    <xf numFmtId="3" fontId="16" fillId="0" borderId="0" xfId="79" applyNumberFormat="1" applyFont="1" applyAlignment="1">
      <alignment horizontal="left" vertical="center"/>
      <protection/>
    </xf>
    <xf numFmtId="3" fontId="16" fillId="0" borderId="114" xfId="79" applyNumberFormat="1" applyFont="1" applyBorder="1" applyAlignment="1">
      <alignment horizontal="left" vertical="center"/>
      <protection/>
    </xf>
    <xf numFmtId="3" fontId="16" fillId="0" borderId="0" xfId="79" applyNumberFormat="1" applyFont="1" applyFill="1" applyAlignment="1" applyProtection="1">
      <alignment horizontal="center" vertical="center"/>
      <protection locked="0"/>
    </xf>
    <xf numFmtId="3" fontId="16" fillId="0" borderId="114" xfId="79" applyNumberFormat="1" applyFont="1" applyFill="1" applyBorder="1" applyAlignment="1" applyProtection="1">
      <alignment horizontal="center" vertical="center"/>
      <protection locked="0"/>
    </xf>
    <xf numFmtId="3" fontId="16" fillId="0" borderId="0" xfId="79" applyNumberFormat="1" applyFont="1" applyFill="1" applyAlignment="1">
      <alignment horizontal="center" vertical="center"/>
      <protection/>
    </xf>
    <xf numFmtId="3" fontId="16" fillId="0" borderId="114" xfId="79" applyNumberFormat="1" applyFont="1" applyFill="1" applyBorder="1" applyAlignment="1">
      <alignment horizontal="center" vertical="center"/>
      <protection/>
    </xf>
    <xf numFmtId="3" fontId="1" fillId="0" borderId="73" xfId="79" applyNumberFormat="1" applyFont="1" applyBorder="1" applyAlignment="1">
      <alignment horizontal="center" vertical="center" wrapText="1"/>
      <protection/>
    </xf>
    <xf numFmtId="3" fontId="1" fillId="0" borderId="99" xfId="79" applyNumberFormat="1" applyFont="1" applyBorder="1" applyAlignment="1">
      <alignment horizontal="center" vertical="center" wrapText="1"/>
      <protection/>
    </xf>
    <xf numFmtId="0" fontId="0" fillId="0" borderId="101" xfId="79" applyBorder="1" applyAlignment="1">
      <alignment horizontal="center" vertical="center" wrapText="1"/>
      <protection/>
    </xf>
    <xf numFmtId="0" fontId="12" fillId="49" borderId="103" xfId="79" applyFont="1" applyFill="1" applyBorder="1" applyAlignment="1">
      <alignment horizontal="center" vertical="center"/>
      <protection/>
    </xf>
    <xf numFmtId="0" fontId="12" fillId="49" borderId="20" xfId="79" applyFont="1" applyFill="1" applyBorder="1" applyAlignment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46" fillId="0" borderId="33" xfId="0" applyFont="1" applyBorder="1" applyAlignment="1" applyProtection="1">
      <alignment horizontal="right" vertical="center"/>
      <protection hidden="1"/>
    </xf>
    <xf numFmtId="0" fontId="46" fillId="0" borderId="63" xfId="0" applyFont="1" applyBorder="1" applyAlignment="1" applyProtection="1">
      <alignment horizontal="right" vertical="center"/>
      <protection hidden="1"/>
    </xf>
    <xf numFmtId="0" fontId="46" fillId="0" borderId="119" xfId="0" applyFont="1" applyBorder="1" applyAlignment="1" applyProtection="1">
      <alignment horizontal="right" vertical="center"/>
      <protection hidden="1"/>
    </xf>
    <xf numFmtId="0" fontId="10" fillId="0" borderId="30" xfId="0" applyFont="1" applyBorder="1" applyAlignment="1" applyProtection="1">
      <alignment horizontal="left" vertical="center"/>
      <protection hidden="1"/>
    </xf>
    <xf numFmtId="0" fontId="10" fillId="0" borderId="55" xfId="0" applyFont="1" applyBorder="1" applyAlignment="1" applyProtection="1">
      <alignment horizontal="left" vertical="center"/>
      <protection hidden="1"/>
    </xf>
    <xf numFmtId="0" fontId="10" fillId="0" borderId="25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13" fillId="0" borderId="33" xfId="0" applyFont="1" applyBorder="1" applyAlignment="1" applyProtection="1">
      <alignment horizontal="right" vertical="center"/>
      <protection hidden="1"/>
    </xf>
    <xf numFmtId="0" fontId="13" fillId="0" borderId="63" xfId="0" applyFont="1" applyBorder="1" applyAlignment="1" applyProtection="1">
      <alignment horizontal="right" vertical="center"/>
      <protection hidden="1"/>
    </xf>
    <xf numFmtId="0" fontId="13" fillId="0" borderId="119" xfId="0" applyFont="1" applyBorder="1" applyAlignment="1" applyProtection="1">
      <alignment horizontal="right" vertical="center"/>
      <protection hidden="1"/>
    </xf>
    <xf numFmtId="0" fontId="44" fillId="0" borderId="56" xfId="0" applyFont="1" applyBorder="1" applyAlignment="1" applyProtection="1">
      <alignment horizontal="center" vertical="center" wrapText="1"/>
      <protection hidden="1"/>
    </xf>
    <xf numFmtId="0" fontId="43" fillId="0" borderId="84" xfId="0" applyFont="1" applyBorder="1" applyAlignment="1" applyProtection="1">
      <alignment horizontal="left" vertical="center"/>
      <protection hidden="1"/>
    </xf>
    <xf numFmtId="0" fontId="43" fillId="0" borderId="120" xfId="0" applyFont="1" applyBorder="1" applyAlignment="1" applyProtection="1">
      <alignment horizontal="left" vertical="center"/>
      <protection hidden="1"/>
    </xf>
    <xf numFmtId="0" fontId="43" fillId="0" borderId="121" xfId="0" applyFont="1" applyBorder="1" applyAlignment="1" applyProtection="1">
      <alignment horizontal="left" vertical="center"/>
      <protection hidden="1"/>
    </xf>
    <xf numFmtId="0" fontId="43" fillId="0" borderId="122" xfId="0" applyFont="1" applyBorder="1" applyAlignment="1" applyProtection="1">
      <alignment horizontal="left" vertical="center"/>
      <protection hidden="1"/>
    </xf>
    <xf numFmtId="0" fontId="43" fillId="0" borderId="58" xfId="0" applyFont="1" applyBorder="1" applyAlignment="1" applyProtection="1">
      <alignment horizontal="left" vertical="center"/>
      <protection hidden="1"/>
    </xf>
    <xf numFmtId="0" fontId="43" fillId="0" borderId="60" xfId="0" applyFont="1" applyBorder="1" applyAlignment="1" applyProtection="1">
      <alignment horizontal="left" vertical="center"/>
      <protection hidden="1"/>
    </xf>
    <xf numFmtId="0" fontId="43" fillId="0" borderId="56" xfId="0" applyFont="1" applyBorder="1" applyAlignment="1" applyProtection="1">
      <alignment horizontal="left" vertical="center"/>
      <protection hidden="1"/>
    </xf>
    <xf numFmtId="0" fontId="43" fillId="0" borderId="0" xfId="0" applyFont="1" applyBorder="1" applyAlignment="1" applyProtection="1">
      <alignment horizontal="left" vertical="center"/>
      <protection hidden="1"/>
    </xf>
    <xf numFmtId="0" fontId="43" fillId="0" borderId="26" xfId="0" applyFont="1" applyBorder="1" applyAlignment="1" applyProtection="1">
      <alignment horizontal="left"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214" fontId="43" fillId="0" borderId="22" xfId="0" applyNumberFormat="1" applyFont="1" applyBorder="1" applyAlignment="1" applyProtection="1">
      <alignment horizontal="center" vertical="center" shrinkToFit="1"/>
      <protection hidden="1"/>
    </xf>
    <xf numFmtId="214" fontId="43" fillId="0" borderId="36" xfId="0" applyNumberFormat="1" applyFont="1" applyBorder="1" applyAlignment="1" applyProtection="1">
      <alignment horizontal="center" vertical="center" shrinkToFit="1"/>
      <protection hidden="1"/>
    </xf>
    <xf numFmtId="214" fontId="43" fillId="0" borderId="34" xfId="0" applyNumberFormat="1" applyFont="1" applyBorder="1" applyAlignment="1" applyProtection="1">
      <alignment horizontal="center" vertical="center" shrinkToFit="1"/>
      <protection hidden="1"/>
    </xf>
    <xf numFmtId="3" fontId="43" fillId="17" borderId="19" xfId="0" applyNumberFormat="1" applyFont="1" applyFill="1" applyBorder="1" applyAlignment="1" applyProtection="1">
      <alignment horizontal="right" vertical="center" shrinkToFit="1"/>
      <protection hidden="1"/>
    </xf>
    <xf numFmtId="3" fontId="43" fillId="17" borderId="20" xfId="0" applyNumberFormat="1" applyFont="1" applyFill="1" applyBorder="1" applyAlignment="1" applyProtection="1">
      <alignment horizontal="right" vertical="center" shrinkToFit="1"/>
      <protection hidden="1"/>
    </xf>
    <xf numFmtId="3" fontId="43" fillId="17" borderId="56" xfId="0" applyNumberFormat="1" applyFont="1" applyFill="1" applyBorder="1" applyAlignment="1" applyProtection="1">
      <alignment horizontal="right" vertical="center" shrinkToFit="1"/>
      <protection hidden="1"/>
    </xf>
    <xf numFmtId="3" fontId="43" fillId="17" borderId="26" xfId="0" applyNumberFormat="1" applyFont="1" applyFill="1" applyBorder="1" applyAlignment="1" applyProtection="1">
      <alignment horizontal="right" vertical="center" shrinkToFit="1"/>
      <protection hidden="1"/>
    </xf>
    <xf numFmtId="3" fontId="43" fillId="17" borderId="123" xfId="0" applyNumberFormat="1" applyFont="1" applyFill="1" applyBorder="1" applyAlignment="1" applyProtection="1">
      <alignment horizontal="right" vertical="center" shrinkToFit="1"/>
      <protection hidden="1"/>
    </xf>
    <xf numFmtId="3" fontId="43" fillId="17" borderId="76" xfId="0" applyNumberFormat="1" applyFont="1" applyFill="1" applyBorder="1" applyAlignment="1" applyProtection="1">
      <alignment horizontal="right" vertical="center" shrinkToFit="1"/>
      <protection hidden="1"/>
    </xf>
    <xf numFmtId="0" fontId="43" fillId="0" borderId="61" xfId="0" applyFont="1" applyBorder="1" applyAlignment="1" applyProtection="1">
      <alignment horizontal="left" vertical="center"/>
      <protection hidden="1"/>
    </xf>
    <xf numFmtId="0" fontId="43" fillId="0" borderId="124" xfId="0" applyFont="1" applyBorder="1" applyAlignment="1" applyProtection="1">
      <alignment horizontal="left" vertical="center"/>
      <protection hidden="1"/>
    </xf>
    <xf numFmtId="0" fontId="43" fillId="0" borderId="125" xfId="0" applyFont="1" applyBorder="1" applyAlignment="1" applyProtection="1">
      <alignment horizontal="left" vertical="center"/>
      <protection hidden="1"/>
    </xf>
    <xf numFmtId="214" fontId="43" fillId="0" borderId="23" xfId="0" applyNumberFormat="1" applyFont="1" applyBorder="1" applyAlignment="1" applyProtection="1">
      <alignment horizontal="center" vertical="center" shrinkToFit="1"/>
      <protection hidden="1"/>
    </xf>
    <xf numFmtId="3" fontId="43" fillId="17" borderId="21" xfId="0" applyNumberFormat="1" applyFont="1" applyFill="1" applyBorder="1" applyAlignment="1" applyProtection="1">
      <alignment horizontal="right" vertical="center" shrinkToFit="1"/>
      <protection hidden="1"/>
    </xf>
    <xf numFmtId="3" fontId="43" fillId="17" borderId="27" xfId="0" applyNumberFormat="1" applyFont="1" applyFill="1" applyBorder="1" applyAlignment="1" applyProtection="1">
      <alignment horizontal="right" vertical="center" shrinkToFit="1"/>
      <protection hidden="1"/>
    </xf>
    <xf numFmtId="0" fontId="43" fillId="0" borderId="126" xfId="0" applyFont="1" applyBorder="1" applyAlignment="1" applyProtection="1" quotePrefix="1">
      <alignment horizontal="left" vertical="center" shrinkToFit="1"/>
      <protection hidden="1"/>
    </xf>
    <xf numFmtId="0" fontId="43" fillId="0" borderId="83" xfId="0" applyFont="1" applyBorder="1" applyAlignment="1" applyProtection="1">
      <alignment horizontal="left" vertical="center" shrinkToFit="1"/>
      <protection hidden="1"/>
    </xf>
    <xf numFmtId="0" fontId="43" fillId="0" borderId="59" xfId="0" applyFont="1" applyBorder="1" applyAlignment="1" applyProtection="1">
      <alignment horizontal="left" vertical="center" shrinkToFit="1"/>
      <protection hidden="1"/>
    </xf>
    <xf numFmtId="0" fontId="43" fillId="0" borderId="126" xfId="0" applyFont="1" applyBorder="1" applyAlignment="1" applyProtection="1">
      <alignment horizontal="left" vertical="center"/>
      <protection hidden="1"/>
    </xf>
    <xf numFmtId="0" fontId="43" fillId="0" borderId="83" xfId="0" applyFont="1" applyBorder="1" applyAlignment="1" applyProtection="1">
      <alignment horizontal="left" vertical="center"/>
      <protection hidden="1"/>
    </xf>
    <xf numFmtId="0" fontId="43" fillId="0" borderId="59" xfId="0" applyFont="1" applyBorder="1" applyAlignment="1" applyProtection="1">
      <alignment horizontal="left" vertical="center"/>
      <protection hidden="1"/>
    </xf>
    <xf numFmtId="0" fontId="43" fillId="0" borderId="21" xfId="0" applyFont="1" applyBorder="1" applyAlignment="1" applyProtection="1">
      <alignment horizontal="left" vertical="center"/>
      <protection hidden="1"/>
    </xf>
    <xf numFmtId="0" fontId="43" fillId="0" borderId="29" xfId="0" applyFont="1" applyBorder="1" applyAlignment="1" applyProtection="1">
      <alignment horizontal="left" vertical="center"/>
      <protection hidden="1"/>
    </xf>
    <xf numFmtId="0" fontId="43" fillId="0" borderId="27" xfId="0" applyFont="1" applyBorder="1" applyAlignment="1" applyProtection="1">
      <alignment horizontal="left" vertical="center"/>
      <protection hidden="1"/>
    </xf>
    <xf numFmtId="3" fontId="43" fillId="17" borderId="30" xfId="0" applyNumberFormat="1" applyFont="1" applyFill="1" applyBorder="1" applyAlignment="1" applyProtection="1">
      <alignment horizontal="right" vertical="center" shrinkToFit="1"/>
      <protection hidden="1"/>
    </xf>
    <xf numFmtId="3" fontId="43" fillId="17" borderId="25" xfId="0" applyNumberFormat="1" applyFont="1" applyFill="1" applyBorder="1" applyAlignment="1" applyProtection="1">
      <alignment horizontal="right" vertical="center" shrinkToFit="1"/>
      <protection hidden="1"/>
    </xf>
    <xf numFmtId="0" fontId="43" fillId="0" borderId="30" xfId="0" applyFont="1" applyBorder="1" applyAlignment="1" applyProtection="1">
      <alignment horizontal="left" vertical="center"/>
      <protection hidden="1"/>
    </xf>
    <xf numFmtId="0" fontId="43" fillId="0" borderId="55" xfId="0" applyFont="1" applyBorder="1" applyAlignment="1" applyProtection="1">
      <alignment horizontal="left" vertical="center"/>
      <protection hidden="1"/>
    </xf>
    <xf numFmtId="0" fontId="43" fillId="0" borderId="25" xfId="0" applyFont="1" applyBorder="1" applyAlignment="1" applyProtection="1">
      <alignment horizontal="left" vertical="center"/>
      <protection hidden="1"/>
    </xf>
    <xf numFmtId="0" fontId="10" fillId="0" borderId="40" xfId="0" applyFont="1" applyBorder="1" applyAlignment="1" applyProtection="1">
      <alignment horizontal="right" vertical="center"/>
      <protection hidden="1"/>
    </xf>
    <xf numFmtId="0" fontId="43" fillId="0" borderId="127" xfId="0" applyFont="1" applyBorder="1" applyAlignment="1" applyProtection="1">
      <alignment horizontal="left" vertical="center"/>
      <protection hidden="1"/>
    </xf>
    <xf numFmtId="0" fontId="43" fillId="0" borderId="57" xfId="0" applyFont="1" applyBorder="1" applyAlignment="1" applyProtection="1">
      <alignment horizontal="left" vertical="center"/>
      <protection hidden="1"/>
    </xf>
    <xf numFmtId="0" fontId="43" fillId="0" borderId="128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13" fillId="0" borderId="26" xfId="0" applyFont="1" applyBorder="1" applyAlignment="1" applyProtection="1">
      <alignment horizontal="right" vertical="center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 wrapText="1" shrinkToFit="1"/>
      <protection hidden="1"/>
    </xf>
    <xf numFmtId="0" fontId="1" fillId="0" borderId="55" xfId="0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3" fontId="0" fillId="0" borderId="81" xfId="0" applyNumberFormat="1" applyBorder="1" applyAlignment="1" applyProtection="1">
      <alignment horizontal="center" vertical="center" shrinkToFit="1"/>
      <protection hidden="1"/>
    </xf>
    <xf numFmtId="0" fontId="0" fillId="0" borderId="36" xfId="0" applyBorder="1" applyAlignment="1" applyProtection="1">
      <alignment horizontal="center" vertical="center" shrinkToFit="1"/>
      <protection hidden="1"/>
    </xf>
    <xf numFmtId="0" fontId="37" fillId="0" borderId="111" xfId="0" applyFont="1" applyFill="1" applyBorder="1" applyAlignment="1" applyProtection="1">
      <alignment vertical="center" textRotation="90" wrapText="1" shrinkToFit="1"/>
      <protection hidden="1"/>
    </xf>
    <xf numFmtId="0" fontId="12" fillId="0" borderId="36" xfId="0" applyFont="1" applyBorder="1" applyAlignment="1" applyProtection="1">
      <alignment horizontal="center" vertical="center" textRotation="90" shrinkToFit="1"/>
      <protection hidden="1"/>
    </xf>
    <xf numFmtId="0" fontId="12" fillId="0" borderId="34" xfId="0" applyFont="1" applyBorder="1" applyAlignment="1" applyProtection="1">
      <alignment horizontal="center" vertical="center" textRotation="90" shrinkToFit="1"/>
      <protection hidden="1"/>
    </xf>
    <xf numFmtId="3" fontId="0" fillId="0" borderId="36" xfId="0" applyNumberFormat="1" applyBorder="1" applyAlignment="1" applyProtection="1">
      <alignment horizontal="center" vertical="center" shrinkToFit="1"/>
      <protection hidden="1"/>
    </xf>
    <xf numFmtId="0" fontId="14" fillId="0" borderId="29" xfId="0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  <protection hidden="1"/>
    </xf>
    <xf numFmtId="0" fontId="36" fillId="0" borderId="116" xfId="0" applyFont="1" applyFill="1" applyBorder="1" applyAlignment="1" applyProtection="1">
      <alignment horizontal="center" vertical="center" wrapText="1"/>
      <protection hidden="1"/>
    </xf>
    <xf numFmtId="0" fontId="36" fillId="0" borderId="117" xfId="0" applyFont="1" applyFill="1" applyBorder="1" applyAlignment="1" applyProtection="1">
      <alignment horizontal="center" vertical="center" wrapText="1"/>
      <protection hidden="1"/>
    </xf>
    <xf numFmtId="0" fontId="12" fillId="0" borderId="36" xfId="0" applyFont="1" applyBorder="1" applyAlignment="1" applyProtection="1">
      <alignment horizontal="center" vertical="center" textRotation="90" wrapText="1" shrinkToFit="1"/>
      <protection hidden="1"/>
    </xf>
    <xf numFmtId="0" fontId="12" fillId="0" borderId="36" xfId="0" applyNumberFormat="1" applyFont="1" applyBorder="1" applyAlignment="1" applyProtection="1">
      <alignment horizontal="center" vertical="center" textRotation="90" shrinkToFit="1"/>
      <protection hidden="1"/>
    </xf>
    <xf numFmtId="0" fontId="12" fillId="0" borderId="34" xfId="0" applyNumberFormat="1" applyFont="1" applyBorder="1" applyAlignment="1" applyProtection="1">
      <alignment horizontal="center" vertical="center" textRotation="90" shrinkToFit="1"/>
      <protection hidden="1"/>
    </xf>
    <xf numFmtId="0" fontId="48" fillId="0" borderId="22" xfId="0" applyFont="1" applyBorder="1" applyAlignment="1" applyProtection="1">
      <alignment horizontal="center" vertical="center" wrapText="1"/>
      <protection/>
    </xf>
    <xf numFmtId="0" fontId="43" fillId="0" borderId="23" xfId="0" applyFont="1" applyBorder="1" applyAlignment="1" applyProtection="1">
      <alignment horizontal="center" vertical="center" wrapText="1"/>
      <protection/>
    </xf>
    <xf numFmtId="0" fontId="48" fillId="0" borderId="19" xfId="0" applyFont="1" applyBorder="1" applyAlignment="1" applyProtection="1">
      <alignment horizontal="center" vertical="center" wrapText="1"/>
      <protection/>
    </xf>
    <xf numFmtId="0" fontId="43" fillId="0" borderId="21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/>
      <protection hidden="1"/>
    </xf>
    <xf numFmtId="0" fontId="38" fillId="0" borderId="0" xfId="0" applyFont="1" applyAlignment="1" applyProtection="1">
      <alignment horizontal="center"/>
      <protection hidden="1"/>
    </xf>
    <xf numFmtId="0" fontId="38" fillId="0" borderId="29" xfId="0" applyFont="1" applyBorder="1" applyAlignment="1" applyProtection="1">
      <alignment horizontal="center"/>
      <protection hidden="1" locked="0"/>
    </xf>
    <xf numFmtId="3" fontId="0" fillId="0" borderId="99" xfId="76" applyNumberFormat="1" applyFont="1" applyFill="1" applyBorder="1" applyAlignment="1" applyProtection="1">
      <alignment vertical="center"/>
      <protection locked="0"/>
    </xf>
    <xf numFmtId="3" fontId="2" fillId="0" borderId="38" xfId="79" applyNumberFormat="1" applyFont="1" applyFill="1" applyBorder="1" applyAlignment="1">
      <alignment horizontal="center" vertical="center"/>
      <protection/>
    </xf>
    <xf numFmtId="3" fontId="0" fillId="0" borderId="39" xfId="76" applyNumberFormat="1" applyFont="1" applyFill="1" applyBorder="1" applyAlignment="1" applyProtection="1">
      <alignment vertical="center"/>
      <protection locked="0"/>
    </xf>
    <xf numFmtId="3" fontId="0" fillId="0" borderId="40" xfId="76" applyNumberFormat="1" applyFont="1" applyFill="1" applyBorder="1" applyAlignment="1" applyProtection="1">
      <alignment vertical="center"/>
      <protection locked="0"/>
    </xf>
    <xf numFmtId="3" fontId="0" fillId="0" borderId="69" xfId="76" applyNumberFormat="1" applyFont="1" applyFill="1" applyBorder="1" applyAlignment="1" applyProtection="1">
      <alignment vertical="center"/>
      <protection hidden="1"/>
    </xf>
    <xf numFmtId="3" fontId="0" fillId="0" borderId="65" xfId="76" applyNumberFormat="1" applyFont="1" applyFill="1" applyBorder="1" applyAlignment="1" applyProtection="1">
      <alignment vertical="center"/>
      <protection locked="0"/>
    </xf>
    <xf numFmtId="3" fontId="0" fillId="0" borderId="27" xfId="76" applyNumberFormat="1" applyFont="1" applyFill="1" applyBorder="1" applyAlignment="1" applyProtection="1">
      <alignment vertical="center"/>
      <protection locked="0"/>
    </xf>
    <xf numFmtId="3" fontId="0" fillId="0" borderId="39" xfId="76" applyNumberFormat="1" applyFont="1" applyFill="1" applyBorder="1" applyAlignment="1" applyProtection="1">
      <alignment vertical="center"/>
      <protection hidden="1"/>
    </xf>
    <xf numFmtId="3" fontId="0" fillId="0" borderId="38" xfId="76" applyNumberFormat="1" applyFont="1" applyFill="1" applyBorder="1" applyAlignment="1" applyProtection="1">
      <alignment vertical="center"/>
      <protection locked="0"/>
    </xf>
    <xf numFmtId="3" fontId="0" fillId="0" borderId="53" xfId="76" applyNumberFormat="1" applyFont="1" applyFill="1" applyBorder="1" applyAlignment="1" applyProtection="1">
      <alignment vertical="center"/>
      <protection locked="0"/>
    </xf>
    <xf numFmtId="3" fontId="0" fillId="0" borderId="25" xfId="76" applyNumberFormat="1" applyFont="1" applyFill="1" applyBorder="1" applyAlignment="1" applyProtection="1">
      <alignment vertical="center"/>
      <protection locked="0"/>
    </xf>
    <xf numFmtId="3" fontId="0" fillId="0" borderId="30" xfId="76" applyNumberFormat="1" applyFont="1" applyFill="1" applyBorder="1" applyAlignment="1" applyProtection="1">
      <alignment vertical="center"/>
      <protection locked="0"/>
    </xf>
    <xf numFmtId="3" fontId="0" fillId="0" borderId="49" xfId="76" applyNumberFormat="1" applyFont="1" applyFill="1" applyBorder="1" applyAlignment="1" applyProtection="1">
      <alignment vertical="center"/>
      <protection hidden="1"/>
    </xf>
    <xf numFmtId="3" fontId="0" fillId="0" borderId="49" xfId="79" applyNumberFormat="1" applyFont="1" applyFill="1" applyBorder="1" applyAlignment="1" applyProtection="1">
      <alignment vertical="center"/>
      <protection hidden="1"/>
    </xf>
    <xf numFmtId="3" fontId="1" fillId="0" borderId="0" xfId="79" applyNumberFormat="1" applyFont="1" applyFill="1" applyAlignment="1" applyProtection="1">
      <alignment vertical="center"/>
      <protection hidden="1"/>
    </xf>
    <xf numFmtId="3" fontId="1" fillId="0" borderId="0" xfId="79" applyNumberFormat="1" applyFont="1" applyFill="1" applyAlignment="1" applyProtection="1">
      <alignment vertical="center"/>
      <protection locked="0"/>
    </xf>
    <xf numFmtId="3" fontId="1" fillId="0" borderId="0" xfId="79" applyNumberFormat="1" applyFont="1" applyFill="1" applyAlignment="1">
      <alignment vertical="center"/>
      <protection/>
    </xf>
    <xf numFmtId="3" fontId="2" fillId="0" borderId="37" xfId="79" applyNumberFormat="1" applyFont="1" applyFill="1" applyBorder="1" applyAlignment="1">
      <alignment horizontal="center" vertical="center"/>
      <protection/>
    </xf>
    <xf numFmtId="3" fontId="0" fillId="0" borderId="73" xfId="76" applyNumberFormat="1" applyFont="1" applyFill="1" applyBorder="1" applyAlignment="1" applyProtection="1">
      <alignment vertical="center"/>
      <protection locked="0"/>
    </xf>
    <xf numFmtId="3" fontId="0" fillId="0" borderId="81" xfId="76" applyNumberFormat="1" applyFont="1" applyFill="1" applyBorder="1" applyAlignment="1" applyProtection="1">
      <alignment vertical="center"/>
      <protection locked="0"/>
    </xf>
    <xf numFmtId="3" fontId="0" fillId="0" borderId="53" xfId="76" applyNumberFormat="1" applyFont="1" applyFill="1" applyBorder="1" applyAlignment="1" applyProtection="1">
      <alignment vertical="center"/>
      <protection hidden="1"/>
    </xf>
    <xf numFmtId="3" fontId="0" fillId="0" borderId="37" xfId="76" applyNumberFormat="1" applyFont="1" applyFill="1" applyBorder="1" applyAlignment="1" applyProtection="1">
      <alignment vertical="center"/>
      <protection locked="0"/>
    </xf>
    <xf numFmtId="3" fontId="0" fillId="0" borderId="96" xfId="76" applyNumberFormat="1" applyFont="1" applyFill="1" applyBorder="1" applyAlignment="1" applyProtection="1">
      <alignment vertical="center"/>
      <protection locked="0"/>
    </xf>
    <xf numFmtId="3" fontId="0" fillId="0" borderId="23" xfId="76" applyNumberFormat="1" applyFont="1" applyFill="1" applyBorder="1" applyAlignment="1" applyProtection="1">
      <alignment vertical="center"/>
      <protection locked="0"/>
    </xf>
    <xf numFmtId="3" fontId="0" fillId="0" borderId="129" xfId="76" applyNumberFormat="1" applyFont="1" applyFill="1" applyBorder="1" applyAlignment="1" applyProtection="1">
      <alignment vertical="center"/>
      <protection locked="0"/>
    </xf>
    <xf numFmtId="3" fontId="0" fillId="0" borderId="130" xfId="76" applyNumberFormat="1" applyFont="1" applyFill="1" applyBorder="1" applyAlignment="1" applyProtection="1">
      <alignment vertical="center"/>
      <protection locked="0"/>
    </xf>
    <xf numFmtId="3" fontId="0" fillId="0" borderId="47" xfId="76" applyNumberFormat="1" applyFont="1" applyFill="1" applyBorder="1" applyAlignment="1" applyProtection="1">
      <alignment vertical="center"/>
      <protection locked="0"/>
    </xf>
    <xf numFmtId="3" fontId="0" fillId="0" borderId="51" xfId="76" applyNumberFormat="1" applyFont="1" applyFill="1" applyBorder="1" applyAlignment="1" applyProtection="1">
      <alignment vertical="center"/>
      <protection locked="0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Collegamento ipertestuale 2" xfId="58"/>
    <cellStyle name="Followed Hyperlink" xfId="59"/>
    <cellStyle name="Colore 1" xfId="60"/>
    <cellStyle name="Colore 1 2" xfId="61"/>
    <cellStyle name="Colore 2" xfId="62"/>
    <cellStyle name="Colore 2 2" xfId="63"/>
    <cellStyle name="Colore 3" xfId="64"/>
    <cellStyle name="Colore 3 2" xfId="65"/>
    <cellStyle name="Colore 4" xfId="66"/>
    <cellStyle name="Colore 4 2" xfId="67"/>
    <cellStyle name="Colore 5" xfId="68"/>
    <cellStyle name="Colore 5 2" xfId="69"/>
    <cellStyle name="Colore 6" xfId="70"/>
    <cellStyle name="Colore 6 2" xfId="71"/>
    <cellStyle name="Input" xfId="72"/>
    <cellStyle name="Input 2" xfId="73"/>
    <cellStyle name="Comma" xfId="74"/>
    <cellStyle name="Comma [0]" xfId="75"/>
    <cellStyle name="Migliaia 2" xfId="76"/>
    <cellStyle name="Neutrale" xfId="77"/>
    <cellStyle name="Neutrale 2" xfId="78"/>
    <cellStyle name="Normale 2" xfId="79"/>
    <cellStyle name="Normale 3" xfId="80"/>
    <cellStyle name="Nota" xfId="81"/>
    <cellStyle name="Nota 2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dxfs count="2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anco\Elettorale\2020-Regionali\Raccolta%20dati\Blocco\9%20-RIEPILOGO%20SCRUTIN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ranco\Elettorale\2020-Regionali\Raccolta%20dati\Blocco\Elettorale\2011-Amministrative\Raccolta%20dati\Comunicazione%20dati%202011\Blocco\Comunicazione%2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ranco\Elettorale\2020-Regionali\Raccolta%20dati\Blocco\Comunicazione%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locco\Comunicazione%2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locco\Franco\Elettorale\2020-Regionali\Raccolta%20dati\Blocco\Comunicazione%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rutini sezioni"/>
      <sheetName val="Candidati+Liste"/>
      <sheetName val="scelta "/>
      <sheetName val="riepilog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rutini definitivi"/>
      <sheetName val="scelta"/>
    </sheetNames>
    <sheetDataSet>
      <sheetData sheetId="1">
        <row r="6">
          <cell r="A6">
            <v>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rutini definitivi SENATO"/>
      <sheetName val="scelta"/>
    </sheetNames>
    <sheetDataSet>
      <sheetData sheetId="1">
        <row r="6">
          <cell r="A6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ndidati+Liste"/>
      <sheetName val="scelta"/>
      <sheetName val="Foglio1"/>
      <sheetName val="#RI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crutini definitivi SENATO"/>
      <sheetName val="scelta"/>
    </sheetNames>
    <sheetDataSet>
      <sheetData sheetId="1">
        <row r="6">
          <cell r="A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145" zoomScaleNormal="145" zoomScalePageLayoutView="0" workbookViewId="0" topLeftCell="A1">
      <selection activeCell="O23" sqref="O23"/>
    </sheetView>
  </sheetViews>
  <sheetFormatPr defaultColWidth="9.140625" defaultRowHeight="12.75"/>
  <cols>
    <col min="1" max="1" width="7.28125" style="0" bestFit="1" customWidth="1"/>
    <col min="2" max="2" width="6.57421875" style="0" bestFit="1" customWidth="1"/>
    <col min="3" max="3" width="8.421875" style="0" bestFit="1" customWidth="1"/>
    <col min="4" max="4" width="6.7109375" style="0" bestFit="1" customWidth="1"/>
    <col min="5" max="5" width="9.00390625" style="0" customWidth="1"/>
    <col min="6" max="6" width="10.57421875" style="0" customWidth="1"/>
    <col min="7" max="7" width="12.00390625" style="0" customWidth="1"/>
    <col min="8" max="11" width="10.00390625" style="0" customWidth="1"/>
    <col min="12" max="12" width="10.57421875" style="0" customWidth="1"/>
    <col min="13" max="14" width="10.00390625" style="0" customWidth="1"/>
    <col min="15" max="15" width="12.421875" style="0" customWidth="1"/>
    <col min="16" max="16" width="10.00390625" style="0" customWidth="1"/>
  </cols>
  <sheetData>
    <row r="1" spans="1:16" ht="12.75">
      <c r="A1" s="282" t="s">
        <v>532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</row>
    <row r="2" spans="1:16" ht="12.75">
      <c r="A2" s="283" t="s">
        <v>538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</row>
    <row r="3" ht="10.5" customHeight="1" thickBot="1"/>
    <row r="4" spans="1:16" ht="12.75" customHeight="1">
      <c r="A4" s="44"/>
      <c r="B4" s="286" t="s">
        <v>531</v>
      </c>
      <c r="C4" s="287"/>
      <c r="D4" s="288"/>
      <c r="E4" s="273" t="s">
        <v>534</v>
      </c>
      <c r="F4" s="274"/>
      <c r="G4" s="275"/>
      <c r="H4" s="273" t="s">
        <v>535</v>
      </c>
      <c r="I4" s="274"/>
      <c r="J4" s="275"/>
      <c r="K4" s="273" t="s">
        <v>536</v>
      </c>
      <c r="L4" s="274"/>
      <c r="M4" s="275"/>
      <c r="N4" s="273" t="s">
        <v>537</v>
      </c>
      <c r="O4" s="274"/>
      <c r="P4" s="275"/>
    </row>
    <row r="5" spans="1:16" ht="12.75" customHeight="1">
      <c r="A5" s="44"/>
      <c r="B5" s="289"/>
      <c r="C5" s="290"/>
      <c r="D5" s="291"/>
      <c r="E5" s="276"/>
      <c r="F5" s="277"/>
      <c r="G5" s="278"/>
      <c r="H5" s="276"/>
      <c r="I5" s="277"/>
      <c r="J5" s="278"/>
      <c r="K5" s="276"/>
      <c r="L5" s="277"/>
      <c r="M5" s="278"/>
      <c r="N5" s="276"/>
      <c r="O5" s="277"/>
      <c r="P5" s="278"/>
    </row>
    <row r="6" spans="1:16" ht="17.25" customHeight="1" thickBot="1">
      <c r="A6" s="46"/>
      <c r="B6" s="292"/>
      <c r="C6" s="293"/>
      <c r="D6" s="294"/>
      <c r="E6" s="279"/>
      <c r="F6" s="280"/>
      <c r="G6" s="281"/>
      <c r="H6" s="279"/>
      <c r="I6" s="280"/>
      <c r="J6" s="281"/>
      <c r="K6" s="279"/>
      <c r="L6" s="280"/>
      <c r="M6" s="281"/>
      <c r="N6" s="279"/>
      <c r="O6" s="280"/>
      <c r="P6" s="281"/>
    </row>
    <row r="7" spans="1:16" ht="13.5" thickBot="1">
      <c r="A7" s="47" t="s">
        <v>253</v>
      </c>
      <c r="B7" s="219" t="s">
        <v>40</v>
      </c>
      <c r="C7" s="48" t="s">
        <v>39</v>
      </c>
      <c r="D7" s="49" t="s">
        <v>38</v>
      </c>
      <c r="E7" s="219" t="s">
        <v>40</v>
      </c>
      <c r="F7" s="48" t="s">
        <v>39</v>
      </c>
      <c r="G7" s="49" t="s">
        <v>38</v>
      </c>
      <c r="H7" s="219" t="s">
        <v>40</v>
      </c>
      <c r="I7" s="48" t="s">
        <v>39</v>
      </c>
      <c r="J7" s="49" t="s">
        <v>38</v>
      </c>
      <c r="K7" s="219" t="s">
        <v>40</v>
      </c>
      <c r="L7" s="48" t="s">
        <v>39</v>
      </c>
      <c r="M7" s="49" t="s">
        <v>38</v>
      </c>
      <c r="N7" s="219" t="s">
        <v>40</v>
      </c>
      <c r="O7" s="48" t="s">
        <v>39</v>
      </c>
      <c r="P7" s="49" t="s">
        <v>38</v>
      </c>
    </row>
    <row r="8" spans="1:16" ht="12.75">
      <c r="A8" s="51">
        <v>1</v>
      </c>
      <c r="B8" s="221">
        <v>326</v>
      </c>
      <c r="C8" s="222">
        <v>354</v>
      </c>
      <c r="D8" s="263">
        <f>B8+C8</f>
        <v>680</v>
      </c>
      <c r="E8" s="266"/>
      <c r="F8" s="267"/>
      <c r="G8" s="99">
        <v>56</v>
      </c>
      <c r="H8" s="266"/>
      <c r="I8" s="267"/>
      <c r="J8" s="99">
        <v>149</v>
      </c>
      <c r="K8" s="266"/>
      <c r="L8" s="267"/>
      <c r="M8" s="99">
        <v>200</v>
      </c>
      <c r="N8" s="221">
        <v>144</v>
      </c>
      <c r="O8" s="222">
        <v>159</v>
      </c>
      <c r="P8" s="99">
        <f>N8+O8</f>
        <v>303</v>
      </c>
    </row>
    <row r="9" spans="1:16" ht="12.75">
      <c r="A9" s="52">
        <v>2</v>
      </c>
      <c r="B9" s="53">
        <v>328</v>
      </c>
      <c r="C9" s="54">
        <v>357</v>
      </c>
      <c r="D9" s="264">
        <f aca="true" t="shared" si="0" ref="D9:D28">B9+C9</f>
        <v>685</v>
      </c>
      <c r="E9" s="268"/>
      <c r="F9" s="269"/>
      <c r="G9" s="156">
        <v>25</v>
      </c>
      <c r="H9" s="268"/>
      <c r="I9" s="269"/>
      <c r="J9" s="156">
        <v>87</v>
      </c>
      <c r="K9" s="268"/>
      <c r="L9" s="269"/>
      <c r="M9" s="156">
        <v>153</v>
      </c>
      <c r="N9" s="53">
        <v>116</v>
      </c>
      <c r="O9" s="54">
        <v>103</v>
      </c>
      <c r="P9" s="156">
        <f aca="true" t="shared" si="1" ref="P9:P28">N9+O9</f>
        <v>219</v>
      </c>
    </row>
    <row r="10" spans="1:16" ht="12.75">
      <c r="A10" s="52">
        <v>3</v>
      </c>
      <c r="B10" s="53">
        <v>345</v>
      </c>
      <c r="C10" s="54">
        <v>368</v>
      </c>
      <c r="D10" s="264">
        <f t="shared" si="0"/>
        <v>713</v>
      </c>
      <c r="E10" s="268"/>
      <c r="F10" s="269"/>
      <c r="G10" s="156">
        <v>21</v>
      </c>
      <c r="H10" s="268"/>
      <c r="I10" s="269"/>
      <c r="J10" s="156">
        <v>56</v>
      </c>
      <c r="K10" s="268"/>
      <c r="L10" s="269"/>
      <c r="M10" s="156">
        <v>93</v>
      </c>
      <c r="N10" s="53">
        <v>69</v>
      </c>
      <c r="O10" s="54">
        <v>71</v>
      </c>
      <c r="P10" s="156">
        <f t="shared" si="1"/>
        <v>140</v>
      </c>
    </row>
    <row r="11" spans="1:16" ht="12.75">
      <c r="A11" s="52">
        <v>4</v>
      </c>
      <c r="B11" s="53">
        <v>317</v>
      </c>
      <c r="C11" s="54">
        <v>357</v>
      </c>
      <c r="D11" s="264">
        <f t="shared" si="0"/>
        <v>674</v>
      </c>
      <c r="E11" s="268"/>
      <c r="F11" s="269"/>
      <c r="G11" s="156">
        <v>17</v>
      </c>
      <c r="H11" s="268"/>
      <c r="I11" s="269"/>
      <c r="J11" s="156">
        <v>87</v>
      </c>
      <c r="K11" s="268"/>
      <c r="L11" s="269"/>
      <c r="M11" s="156">
        <v>123</v>
      </c>
      <c r="N11" s="53">
        <v>86</v>
      </c>
      <c r="O11" s="54">
        <v>82</v>
      </c>
      <c r="P11" s="156">
        <f t="shared" si="1"/>
        <v>168</v>
      </c>
    </row>
    <row r="12" spans="1:16" ht="12.75">
      <c r="A12" s="52">
        <v>5</v>
      </c>
      <c r="B12" s="53">
        <v>346</v>
      </c>
      <c r="C12" s="54">
        <v>352</v>
      </c>
      <c r="D12" s="264">
        <f t="shared" si="0"/>
        <v>698</v>
      </c>
      <c r="E12" s="268"/>
      <c r="F12" s="269"/>
      <c r="G12" s="156">
        <v>36</v>
      </c>
      <c r="H12" s="268"/>
      <c r="I12" s="269"/>
      <c r="J12" s="156">
        <v>128</v>
      </c>
      <c r="K12" s="268"/>
      <c r="L12" s="269"/>
      <c r="M12" s="156">
        <v>155</v>
      </c>
      <c r="N12" s="53">
        <v>115</v>
      </c>
      <c r="O12" s="54">
        <v>125</v>
      </c>
      <c r="P12" s="156">
        <f t="shared" si="1"/>
        <v>240</v>
      </c>
    </row>
    <row r="13" spans="1:16" ht="12.75">
      <c r="A13" s="52">
        <v>6</v>
      </c>
      <c r="B13" s="53">
        <v>358</v>
      </c>
      <c r="C13" s="54">
        <v>388</v>
      </c>
      <c r="D13" s="264">
        <f t="shared" si="0"/>
        <v>746</v>
      </c>
      <c r="E13" s="268"/>
      <c r="F13" s="269"/>
      <c r="G13" s="156">
        <v>41</v>
      </c>
      <c r="H13" s="268"/>
      <c r="I13" s="269"/>
      <c r="J13" s="156">
        <v>125</v>
      </c>
      <c r="K13" s="268"/>
      <c r="L13" s="269"/>
      <c r="M13" s="156">
        <v>179</v>
      </c>
      <c r="N13" s="53">
        <v>138</v>
      </c>
      <c r="O13" s="54">
        <v>144</v>
      </c>
      <c r="P13" s="156">
        <f t="shared" si="1"/>
        <v>282</v>
      </c>
    </row>
    <row r="14" spans="1:16" ht="12.75">
      <c r="A14" s="52">
        <v>7</v>
      </c>
      <c r="B14" s="53">
        <v>381</v>
      </c>
      <c r="C14" s="54">
        <v>410</v>
      </c>
      <c r="D14" s="264">
        <f t="shared" si="0"/>
        <v>791</v>
      </c>
      <c r="E14" s="268"/>
      <c r="F14" s="269"/>
      <c r="G14" s="156">
        <v>46</v>
      </c>
      <c r="H14" s="268"/>
      <c r="I14" s="269"/>
      <c r="J14" s="156">
        <v>154</v>
      </c>
      <c r="K14" s="268"/>
      <c r="L14" s="269"/>
      <c r="M14" s="156">
        <v>240</v>
      </c>
      <c r="N14" s="53">
        <v>188</v>
      </c>
      <c r="O14" s="54">
        <v>197</v>
      </c>
      <c r="P14" s="156">
        <f t="shared" si="1"/>
        <v>385</v>
      </c>
    </row>
    <row r="15" spans="1:16" ht="12.75">
      <c r="A15" s="52">
        <v>8</v>
      </c>
      <c r="B15" s="53">
        <v>316</v>
      </c>
      <c r="C15" s="54">
        <v>333</v>
      </c>
      <c r="D15" s="264">
        <f t="shared" si="0"/>
        <v>649</v>
      </c>
      <c r="E15" s="268"/>
      <c r="F15" s="269"/>
      <c r="G15" s="156">
        <v>44</v>
      </c>
      <c r="H15" s="268"/>
      <c r="I15" s="269"/>
      <c r="J15" s="156">
        <v>130</v>
      </c>
      <c r="K15" s="268"/>
      <c r="L15" s="269"/>
      <c r="M15" s="156">
        <v>174</v>
      </c>
      <c r="N15" s="53">
        <v>115</v>
      </c>
      <c r="O15" s="54">
        <v>131</v>
      </c>
      <c r="P15" s="156">
        <f t="shared" si="1"/>
        <v>246</v>
      </c>
    </row>
    <row r="16" spans="1:16" ht="12.75">
      <c r="A16" s="52">
        <v>9</v>
      </c>
      <c r="B16" s="53">
        <v>354</v>
      </c>
      <c r="C16" s="54">
        <v>369</v>
      </c>
      <c r="D16" s="264">
        <f t="shared" si="0"/>
        <v>723</v>
      </c>
      <c r="E16" s="268"/>
      <c r="F16" s="269"/>
      <c r="G16" s="156">
        <v>56</v>
      </c>
      <c r="H16" s="268"/>
      <c r="I16" s="269"/>
      <c r="J16" s="156">
        <v>139</v>
      </c>
      <c r="K16" s="268"/>
      <c r="L16" s="269"/>
      <c r="M16" s="156">
        <v>201</v>
      </c>
      <c r="N16" s="53">
        <v>171</v>
      </c>
      <c r="O16" s="54">
        <v>155</v>
      </c>
      <c r="P16" s="156">
        <f t="shared" si="1"/>
        <v>326</v>
      </c>
    </row>
    <row r="17" spans="1:16" ht="12.75">
      <c r="A17" s="52">
        <v>10</v>
      </c>
      <c r="B17" s="53">
        <v>399</v>
      </c>
      <c r="C17" s="54">
        <v>463</v>
      </c>
      <c r="D17" s="264">
        <f t="shared" si="0"/>
        <v>862</v>
      </c>
      <c r="E17" s="268"/>
      <c r="F17" s="269"/>
      <c r="G17" s="156">
        <v>54</v>
      </c>
      <c r="H17" s="268"/>
      <c r="I17" s="269"/>
      <c r="J17" s="156">
        <v>203</v>
      </c>
      <c r="K17" s="268"/>
      <c r="L17" s="269"/>
      <c r="M17" s="156">
        <v>351</v>
      </c>
      <c r="N17" s="433">
        <v>212</v>
      </c>
      <c r="O17" s="54">
        <v>234</v>
      </c>
      <c r="P17" s="156">
        <f t="shared" si="1"/>
        <v>446</v>
      </c>
    </row>
    <row r="18" spans="1:16" ht="12.75">
      <c r="A18" s="52">
        <v>11</v>
      </c>
      <c r="B18" s="53">
        <v>466</v>
      </c>
      <c r="C18" s="54">
        <v>490</v>
      </c>
      <c r="D18" s="264">
        <f t="shared" si="0"/>
        <v>956</v>
      </c>
      <c r="E18" s="268"/>
      <c r="F18" s="269"/>
      <c r="G18" s="156">
        <v>76</v>
      </c>
      <c r="H18" s="268"/>
      <c r="I18" s="269"/>
      <c r="J18" s="156">
        <v>280</v>
      </c>
      <c r="K18" s="268"/>
      <c r="L18" s="269"/>
      <c r="M18" s="156">
        <v>412</v>
      </c>
      <c r="N18" s="53">
        <v>272</v>
      </c>
      <c r="O18" s="54">
        <v>288</v>
      </c>
      <c r="P18" s="156">
        <f t="shared" si="1"/>
        <v>560</v>
      </c>
    </row>
    <row r="19" spans="1:16" ht="12.75">
      <c r="A19" s="52">
        <v>12</v>
      </c>
      <c r="B19" s="53">
        <v>437</v>
      </c>
      <c r="C19" s="54">
        <v>413</v>
      </c>
      <c r="D19" s="264">
        <f t="shared" si="0"/>
        <v>850</v>
      </c>
      <c r="E19" s="268"/>
      <c r="F19" s="269"/>
      <c r="G19" s="156">
        <v>41</v>
      </c>
      <c r="H19" s="268"/>
      <c r="I19" s="269"/>
      <c r="J19" s="156">
        <v>146</v>
      </c>
      <c r="K19" s="268"/>
      <c r="L19" s="269"/>
      <c r="M19" s="156">
        <v>229</v>
      </c>
      <c r="N19" s="53">
        <v>181</v>
      </c>
      <c r="O19" s="54">
        <v>151</v>
      </c>
      <c r="P19" s="156">
        <f t="shared" si="1"/>
        <v>332</v>
      </c>
    </row>
    <row r="20" spans="1:16" ht="12.75">
      <c r="A20" s="52">
        <v>13</v>
      </c>
      <c r="B20" s="53">
        <v>405</v>
      </c>
      <c r="C20" s="54">
        <v>408</v>
      </c>
      <c r="D20" s="264">
        <f t="shared" si="0"/>
        <v>813</v>
      </c>
      <c r="E20" s="268"/>
      <c r="F20" s="269"/>
      <c r="G20" s="156">
        <v>56</v>
      </c>
      <c r="H20" s="268"/>
      <c r="I20" s="269"/>
      <c r="J20" s="156">
        <v>160</v>
      </c>
      <c r="K20" s="268"/>
      <c r="L20" s="269"/>
      <c r="M20" s="156">
        <v>247</v>
      </c>
      <c r="N20" s="53">
        <v>177</v>
      </c>
      <c r="O20" s="54">
        <v>172</v>
      </c>
      <c r="P20" s="156">
        <f t="shared" si="1"/>
        <v>349</v>
      </c>
    </row>
    <row r="21" spans="1:16" ht="12.75">
      <c r="A21" s="52">
        <v>14</v>
      </c>
      <c r="B21" s="53">
        <v>400</v>
      </c>
      <c r="C21" s="54">
        <v>434</v>
      </c>
      <c r="D21" s="264">
        <f t="shared" si="0"/>
        <v>834</v>
      </c>
      <c r="E21" s="268"/>
      <c r="F21" s="269"/>
      <c r="G21" s="156">
        <v>71</v>
      </c>
      <c r="H21" s="268"/>
      <c r="I21" s="269"/>
      <c r="J21" s="156">
        <v>217</v>
      </c>
      <c r="K21" s="268"/>
      <c r="L21" s="269"/>
      <c r="M21" s="156">
        <v>295</v>
      </c>
      <c r="N21" s="53">
        <v>202</v>
      </c>
      <c r="O21" s="54">
        <v>228</v>
      </c>
      <c r="P21" s="156">
        <f t="shared" si="1"/>
        <v>430</v>
      </c>
    </row>
    <row r="22" spans="1:16" ht="12.75">
      <c r="A22" s="52">
        <v>15</v>
      </c>
      <c r="B22" s="53">
        <v>312</v>
      </c>
      <c r="C22" s="54">
        <v>329</v>
      </c>
      <c r="D22" s="264">
        <f t="shared" si="0"/>
        <v>641</v>
      </c>
      <c r="E22" s="268"/>
      <c r="F22" s="269"/>
      <c r="G22" s="156">
        <v>48</v>
      </c>
      <c r="H22" s="268"/>
      <c r="I22" s="269"/>
      <c r="J22" s="156">
        <v>131</v>
      </c>
      <c r="K22" s="268"/>
      <c r="L22" s="269"/>
      <c r="M22" s="156">
        <v>177</v>
      </c>
      <c r="N22" s="53">
        <v>137</v>
      </c>
      <c r="O22" s="54">
        <v>139</v>
      </c>
      <c r="P22" s="156">
        <f t="shared" si="1"/>
        <v>276</v>
      </c>
    </row>
    <row r="23" spans="1:16" ht="12.75">
      <c r="A23" s="52">
        <v>16</v>
      </c>
      <c r="B23" s="53">
        <v>373</v>
      </c>
      <c r="C23" s="54">
        <v>386</v>
      </c>
      <c r="D23" s="264">
        <f t="shared" si="0"/>
        <v>759</v>
      </c>
      <c r="E23" s="268"/>
      <c r="F23" s="269"/>
      <c r="G23" s="156">
        <v>46</v>
      </c>
      <c r="H23" s="268"/>
      <c r="I23" s="269"/>
      <c r="J23" s="156">
        <v>148</v>
      </c>
      <c r="K23" s="268"/>
      <c r="L23" s="269"/>
      <c r="M23" s="156">
        <v>189</v>
      </c>
      <c r="N23" s="209">
        <v>153</v>
      </c>
      <c r="O23" s="54">
        <v>133</v>
      </c>
      <c r="P23" s="156">
        <f t="shared" si="1"/>
        <v>286</v>
      </c>
    </row>
    <row r="24" spans="1:16" ht="12.75">
      <c r="A24" s="52">
        <v>17</v>
      </c>
      <c r="B24" s="53">
        <v>403</v>
      </c>
      <c r="C24" s="54">
        <v>420</v>
      </c>
      <c r="D24" s="264">
        <f t="shared" si="0"/>
        <v>823</v>
      </c>
      <c r="E24" s="268"/>
      <c r="F24" s="269"/>
      <c r="G24" s="156">
        <v>24</v>
      </c>
      <c r="H24" s="268"/>
      <c r="I24" s="269"/>
      <c r="J24" s="156">
        <v>142</v>
      </c>
      <c r="K24" s="268"/>
      <c r="L24" s="269"/>
      <c r="M24" s="156">
        <v>202</v>
      </c>
      <c r="N24" s="53">
        <v>163</v>
      </c>
      <c r="O24" s="54">
        <v>154</v>
      </c>
      <c r="P24" s="156">
        <f t="shared" si="1"/>
        <v>317</v>
      </c>
    </row>
    <row r="25" spans="1:16" ht="12.75">
      <c r="A25" s="52">
        <v>18</v>
      </c>
      <c r="B25" s="53">
        <v>396</v>
      </c>
      <c r="C25" s="54">
        <v>418</v>
      </c>
      <c r="D25" s="264">
        <f t="shared" si="0"/>
        <v>814</v>
      </c>
      <c r="E25" s="268"/>
      <c r="F25" s="269"/>
      <c r="G25" s="156">
        <v>29</v>
      </c>
      <c r="H25" s="268"/>
      <c r="I25" s="269"/>
      <c r="J25" s="156">
        <v>115</v>
      </c>
      <c r="K25" s="268"/>
      <c r="L25" s="269"/>
      <c r="M25" s="156">
        <v>178</v>
      </c>
      <c r="N25" s="53">
        <v>135</v>
      </c>
      <c r="O25" s="54">
        <v>141</v>
      </c>
      <c r="P25" s="156">
        <f t="shared" si="1"/>
        <v>276</v>
      </c>
    </row>
    <row r="26" spans="1:16" ht="12.75">
      <c r="A26" s="52">
        <v>19</v>
      </c>
      <c r="B26" s="53">
        <v>279</v>
      </c>
      <c r="C26" s="54">
        <v>323</v>
      </c>
      <c r="D26" s="264">
        <f t="shared" si="0"/>
        <v>602</v>
      </c>
      <c r="E26" s="268"/>
      <c r="F26" s="269"/>
      <c r="G26" s="156">
        <v>51</v>
      </c>
      <c r="H26" s="268"/>
      <c r="I26" s="269"/>
      <c r="J26" s="156">
        <v>117</v>
      </c>
      <c r="K26" s="268"/>
      <c r="L26" s="269"/>
      <c r="M26" s="156">
        <v>147</v>
      </c>
      <c r="N26" s="53">
        <v>108</v>
      </c>
      <c r="O26" s="54">
        <v>126</v>
      </c>
      <c r="P26" s="156">
        <f t="shared" si="1"/>
        <v>234</v>
      </c>
    </row>
    <row r="27" spans="1:16" ht="13.5" thickBot="1">
      <c r="A27" s="57">
        <v>20</v>
      </c>
      <c r="B27" s="223">
        <v>366</v>
      </c>
      <c r="C27" s="224">
        <v>375</v>
      </c>
      <c r="D27" s="265">
        <f t="shared" si="0"/>
        <v>741</v>
      </c>
      <c r="E27" s="270"/>
      <c r="F27" s="271"/>
      <c r="G27" s="100">
        <v>42</v>
      </c>
      <c r="H27" s="270"/>
      <c r="I27" s="271"/>
      <c r="J27" s="100">
        <v>141</v>
      </c>
      <c r="K27" s="270"/>
      <c r="L27" s="271"/>
      <c r="M27" s="100">
        <v>189</v>
      </c>
      <c r="N27" s="223">
        <v>151</v>
      </c>
      <c r="O27" s="224">
        <v>151</v>
      </c>
      <c r="P27" s="100">
        <f t="shared" si="1"/>
        <v>302</v>
      </c>
    </row>
    <row r="28" spans="1:16" ht="12.75">
      <c r="A28" s="62"/>
      <c r="B28" s="101">
        <f>SUM(B8:B27)</f>
        <v>7307</v>
      </c>
      <c r="C28" s="101">
        <f>SUM(C8:C27)</f>
        <v>7747</v>
      </c>
      <c r="D28" s="259">
        <f t="shared" si="0"/>
        <v>15054</v>
      </c>
      <c r="E28" s="101">
        <f aca="true" t="shared" si="2" ref="E28:P28">SUM(E8:E27)</f>
        <v>0</v>
      </c>
      <c r="F28" s="101">
        <f t="shared" si="2"/>
        <v>0</v>
      </c>
      <c r="G28" s="260">
        <f t="shared" si="2"/>
        <v>880</v>
      </c>
      <c r="H28" s="101">
        <f t="shared" si="2"/>
        <v>0</v>
      </c>
      <c r="I28" s="101">
        <f t="shared" si="2"/>
        <v>0</v>
      </c>
      <c r="J28" s="260">
        <f t="shared" si="2"/>
        <v>2855</v>
      </c>
      <c r="K28" s="101">
        <f t="shared" si="2"/>
        <v>0</v>
      </c>
      <c r="L28" s="101">
        <f t="shared" si="2"/>
        <v>0</v>
      </c>
      <c r="M28" s="260">
        <f t="shared" si="2"/>
        <v>4134</v>
      </c>
      <c r="N28" s="101">
        <f>SUM(N8:N27)</f>
        <v>3033</v>
      </c>
      <c r="O28" s="101">
        <f>SUM(O8:O27)</f>
        <v>3084</v>
      </c>
      <c r="P28" s="260">
        <f t="shared" si="1"/>
        <v>6117</v>
      </c>
    </row>
    <row r="29" spans="4:16" ht="12.75">
      <c r="D29" s="284" t="s">
        <v>533</v>
      </c>
      <c r="E29" s="285"/>
      <c r="F29" s="285"/>
      <c r="G29" s="261">
        <f>G28/$D$28</f>
        <v>0.05845622425933307</v>
      </c>
      <c r="H29" s="258"/>
      <c r="I29" s="258"/>
      <c r="J29" s="261">
        <f>J28/$D$28</f>
        <v>0.18965059120499536</v>
      </c>
      <c r="K29" s="258"/>
      <c r="L29" s="258"/>
      <c r="M29" s="261">
        <f>M28/$D$28</f>
        <v>0.27461139896373055</v>
      </c>
      <c r="N29" s="258"/>
      <c r="O29" s="258"/>
      <c r="P29" s="262">
        <f>P28/$D$28</f>
        <v>0.40633718612993225</v>
      </c>
    </row>
    <row r="30" spans="4:16" ht="12.75">
      <c r="D30" s="284" t="s">
        <v>539</v>
      </c>
      <c r="E30" s="285"/>
      <c r="F30" s="285"/>
      <c r="G30" s="261">
        <v>0.0836</v>
      </c>
      <c r="H30" s="258"/>
      <c r="I30" s="258"/>
      <c r="J30" s="261">
        <v>0.3121</v>
      </c>
      <c r="K30" s="258"/>
      <c r="L30" s="258"/>
      <c r="M30" s="261"/>
      <c r="N30" s="258"/>
      <c r="O30" s="258"/>
      <c r="P30" s="262">
        <v>0.4037</v>
      </c>
    </row>
    <row r="31" ht="12.75">
      <c r="D31" s="272" t="s">
        <v>540</v>
      </c>
    </row>
  </sheetData>
  <sheetProtection/>
  <mergeCells count="9">
    <mergeCell ref="N4:P6"/>
    <mergeCell ref="A1:P1"/>
    <mergeCell ref="A2:P2"/>
    <mergeCell ref="D30:F30"/>
    <mergeCell ref="D29:F29"/>
    <mergeCell ref="B4:D6"/>
    <mergeCell ref="E4:G6"/>
    <mergeCell ref="H4:J6"/>
    <mergeCell ref="K4:M6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8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4" width="9.140625" style="44" customWidth="1"/>
    <col min="5" max="7" width="9.140625" style="45" customWidth="1"/>
    <col min="8" max="8" width="10.7109375" style="45" customWidth="1"/>
    <col min="9" max="9" width="9.7109375" style="45" customWidth="1"/>
    <col min="10" max="10" width="10.7109375" style="45" customWidth="1"/>
    <col min="11" max="11" width="9.7109375" style="45" customWidth="1"/>
    <col min="12" max="12" width="10.7109375" style="45" customWidth="1"/>
    <col min="13" max="13" width="9.7109375" style="45" customWidth="1"/>
    <col min="14" max="14" width="10.7109375" style="45" customWidth="1"/>
    <col min="15" max="15" width="9.7109375" style="45" customWidth="1"/>
    <col min="16" max="17" width="10.8515625" style="45" customWidth="1"/>
    <col min="18" max="38" width="10.7109375" style="45" customWidth="1"/>
    <col min="39" max="39" width="9.57421875" style="45" customWidth="1"/>
    <col min="40" max="40" width="10.421875" style="45" customWidth="1"/>
    <col min="41" max="41" width="10.28125" style="45" customWidth="1"/>
    <col min="42" max="42" width="11.140625" style="45" customWidth="1"/>
    <col min="43" max="43" width="9.140625" style="45" customWidth="1"/>
    <col min="44" max="44" width="17.57421875" style="45" customWidth="1"/>
    <col min="45" max="16384" width="9.140625" style="45" customWidth="1"/>
  </cols>
  <sheetData>
    <row r="1" spans="5:43" ht="12.75" customHeight="1">
      <c r="E1" s="331" t="s">
        <v>244</v>
      </c>
      <c r="F1" s="331"/>
      <c r="G1" s="331"/>
      <c r="H1" s="333" t="s">
        <v>132</v>
      </c>
      <c r="I1" s="333"/>
      <c r="J1" s="333"/>
      <c r="K1" s="333"/>
      <c r="L1" s="333"/>
      <c r="M1" s="333"/>
      <c r="N1" s="333"/>
      <c r="O1" s="335" t="s">
        <v>498</v>
      </c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</row>
    <row r="2" spans="5:43" ht="13.5" customHeight="1" thickBot="1">
      <c r="E2" s="332"/>
      <c r="F2" s="332"/>
      <c r="G2" s="332"/>
      <c r="H2" s="334"/>
      <c r="I2" s="334"/>
      <c r="J2" s="334"/>
      <c r="K2" s="334"/>
      <c r="L2" s="334"/>
      <c r="M2" s="334"/>
      <c r="N2" s="334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</row>
    <row r="3" spans="2:43" s="44" customFormat="1" ht="12.75" customHeight="1">
      <c r="B3" s="286" t="s">
        <v>531</v>
      </c>
      <c r="C3" s="287"/>
      <c r="D3" s="288"/>
      <c r="E3" s="286" t="s">
        <v>245</v>
      </c>
      <c r="F3" s="287"/>
      <c r="G3" s="288"/>
      <c r="H3" s="295" t="s">
        <v>290</v>
      </c>
      <c r="I3" s="295"/>
      <c r="J3" s="295"/>
      <c r="K3" s="295"/>
      <c r="L3" s="295"/>
      <c r="M3" s="295"/>
      <c r="N3" s="295"/>
      <c r="O3" s="296"/>
      <c r="P3" s="337" t="s">
        <v>246</v>
      </c>
      <c r="Q3" s="303" t="s">
        <v>311</v>
      </c>
      <c r="R3" s="306" t="s">
        <v>247</v>
      </c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8"/>
      <c r="AM3" s="312" t="s">
        <v>248</v>
      </c>
      <c r="AN3" s="317" t="s">
        <v>249</v>
      </c>
      <c r="AO3" s="318"/>
      <c r="AP3" s="319"/>
      <c r="AQ3" s="312" t="s">
        <v>250</v>
      </c>
    </row>
    <row r="4" spans="2:43" s="44" customFormat="1" ht="12.75" customHeight="1">
      <c r="B4" s="289"/>
      <c r="C4" s="290"/>
      <c r="D4" s="291"/>
      <c r="E4" s="289"/>
      <c r="F4" s="290"/>
      <c r="G4" s="291"/>
      <c r="H4" s="297"/>
      <c r="I4" s="297"/>
      <c r="J4" s="297"/>
      <c r="K4" s="297"/>
      <c r="L4" s="297"/>
      <c r="M4" s="297"/>
      <c r="N4" s="297"/>
      <c r="O4" s="298"/>
      <c r="P4" s="338"/>
      <c r="Q4" s="304"/>
      <c r="R4" s="309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1"/>
      <c r="AM4" s="313"/>
      <c r="AN4" s="320"/>
      <c r="AO4" s="321"/>
      <c r="AP4" s="322"/>
      <c r="AQ4" s="313"/>
    </row>
    <row r="5" spans="2:43" s="46" customFormat="1" ht="17.25" customHeight="1" thickBot="1">
      <c r="B5" s="292"/>
      <c r="C5" s="293"/>
      <c r="D5" s="294"/>
      <c r="E5" s="292"/>
      <c r="F5" s="293"/>
      <c r="G5" s="294"/>
      <c r="H5" s="340" t="s">
        <v>313</v>
      </c>
      <c r="I5" s="341"/>
      <c r="J5" s="299" t="s">
        <v>314</v>
      </c>
      <c r="K5" s="300"/>
      <c r="L5" s="301" t="s">
        <v>315</v>
      </c>
      <c r="M5" s="302"/>
      <c r="N5" s="329" t="s">
        <v>316</v>
      </c>
      <c r="O5" s="330"/>
      <c r="P5" s="338"/>
      <c r="Q5" s="304"/>
      <c r="R5" s="212">
        <v>1</v>
      </c>
      <c r="S5" s="213">
        <v>2</v>
      </c>
      <c r="T5" s="213">
        <v>3</v>
      </c>
      <c r="U5" s="213">
        <v>4</v>
      </c>
      <c r="V5" s="213">
        <v>5</v>
      </c>
      <c r="W5" s="213">
        <v>6</v>
      </c>
      <c r="X5" s="213">
        <v>7</v>
      </c>
      <c r="Y5" s="213">
        <v>8</v>
      </c>
      <c r="Z5" s="214">
        <v>9</v>
      </c>
      <c r="AA5" s="214">
        <v>10</v>
      </c>
      <c r="AB5" s="214">
        <v>11</v>
      </c>
      <c r="AC5" s="214">
        <v>12</v>
      </c>
      <c r="AD5" s="214">
        <v>13</v>
      </c>
      <c r="AE5" s="214">
        <v>14</v>
      </c>
      <c r="AF5" s="215">
        <v>15</v>
      </c>
      <c r="AG5" s="215">
        <v>16</v>
      </c>
      <c r="AH5" s="215">
        <v>17</v>
      </c>
      <c r="AI5" s="215">
        <v>18</v>
      </c>
      <c r="AJ5" s="215">
        <v>19</v>
      </c>
      <c r="AK5" s="215">
        <v>20</v>
      </c>
      <c r="AL5" s="215">
        <v>21</v>
      </c>
      <c r="AM5" s="313"/>
      <c r="AN5" s="315" t="s">
        <v>251</v>
      </c>
      <c r="AO5" s="327" t="s">
        <v>252</v>
      </c>
      <c r="AP5" s="323" t="s">
        <v>286</v>
      </c>
      <c r="AQ5" s="313"/>
    </row>
    <row r="6" spans="1:43" s="46" customFormat="1" ht="34.5" customHeight="1" thickBot="1">
      <c r="A6" s="47" t="s">
        <v>253</v>
      </c>
      <c r="B6" s="219" t="s">
        <v>40</v>
      </c>
      <c r="C6" s="48" t="s">
        <v>39</v>
      </c>
      <c r="D6" s="49" t="s">
        <v>38</v>
      </c>
      <c r="E6" s="219" t="s">
        <v>40</v>
      </c>
      <c r="F6" s="48" t="s">
        <v>39</v>
      </c>
      <c r="G6" s="49" t="s">
        <v>38</v>
      </c>
      <c r="H6" s="172" t="s">
        <v>309</v>
      </c>
      <c r="I6" s="173" t="s">
        <v>310</v>
      </c>
      <c r="J6" s="174" t="s">
        <v>309</v>
      </c>
      <c r="K6" s="173" t="s">
        <v>310</v>
      </c>
      <c r="L6" s="174" t="s">
        <v>309</v>
      </c>
      <c r="M6" s="173" t="s">
        <v>310</v>
      </c>
      <c r="N6" s="174" t="s">
        <v>309</v>
      </c>
      <c r="O6" s="175" t="s">
        <v>310</v>
      </c>
      <c r="P6" s="339"/>
      <c r="Q6" s="305"/>
      <c r="R6" s="233" t="s">
        <v>485</v>
      </c>
      <c r="S6" s="234" t="s">
        <v>487</v>
      </c>
      <c r="T6" s="235" t="s">
        <v>288</v>
      </c>
      <c r="U6" s="236" t="s">
        <v>289</v>
      </c>
      <c r="V6" s="236" t="s">
        <v>242</v>
      </c>
      <c r="W6" s="236" t="s">
        <v>458</v>
      </c>
      <c r="X6" s="236" t="s">
        <v>281</v>
      </c>
      <c r="Y6" s="208" t="s">
        <v>459</v>
      </c>
      <c r="Z6" s="210" t="s">
        <v>460</v>
      </c>
      <c r="AA6" s="50" t="s">
        <v>461</v>
      </c>
      <c r="AB6" s="50" t="s">
        <v>471</v>
      </c>
      <c r="AC6" s="50" t="s">
        <v>466</v>
      </c>
      <c r="AD6" s="50" t="s">
        <v>470</v>
      </c>
      <c r="AE6" s="208" t="s">
        <v>462</v>
      </c>
      <c r="AF6" s="210" t="s">
        <v>467</v>
      </c>
      <c r="AG6" s="50" t="s">
        <v>463</v>
      </c>
      <c r="AH6" s="50" t="s">
        <v>464</v>
      </c>
      <c r="AI6" s="50" t="s">
        <v>243</v>
      </c>
      <c r="AJ6" s="50" t="s">
        <v>468</v>
      </c>
      <c r="AK6" s="50" t="s">
        <v>469</v>
      </c>
      <c r="AL6" s="50" t="s">
        <v>287</v>
      </c>
      <c r="AM6" s="314"/>
      <c r="AN6" s="316"/>
      <c r="AO6" s="328"/>
      <c r="AP6" s="324"/>
      <c r="AQ6" s="314"/>
    </row>
    <row r="7" spans="1:45" s="449" customFormat="1" ht="19.5" customHeight="1">
      <c r="A7" s="450">
        <v>1</v>
      </c>
      <c r="B7" s="451">
        <f>Affluenza!B8</f>
        <v>326</v>
      </c>
      <c r="C7" s="452">
        <f>Affluenza!C8</f>
        <v>354</v>
      </c>
      <c r="D7" s="453">
        <f>B7+C7</f>
        <v>680</v>
      </c>
      <c r="E7" s="451">
        <f>Affluenza!N8</f>
        <v>144</v>
      </c>
      <c r="F7" s="452">
        <f>Affluenza!O8</f>
        <v>159</v>
      </c>
      <c r="G7" s="453">
        <f>Affluenza!P8</f>
        <v>303</v>
      </c>
      <c r="H7" s="438">
        <v>7</v>
      </c>
      <c r="I7" s="439">
        <v>0</v>
      </c>
      <c r="J7" s="438">
        <v>198</v>
      </c>
      <c r="K7" s="439">
        <v>2</v>
      </c>
      <c r="L7" s="438">
        <v>27</v>
      </c>
      <c r="M7" s="439">
        <v>0</v>
      </c>
      <c r="N7" s="438">
        <v>63</v>
      </c>
      <c r="O7" s="439">
        <v>3</v>
      </c>
      <c r="P7" s="440">
        <f>H7+J7+L7+N7</f>
        <v>295</v>
      </c>
      <c r="Q7" s="437">
        <f aca="true" t="shared" si="0" ref="Q7:Q26">I7+K7+M7+O7</f>
        <v>5</v>
      </c>
      <c r="R7" s="454">
        <v>7</v>
      </c>
      <c r="S7" s="455">
        <v>9</v>
      </c>
      <c r="T7" s="456">
        <v>51</v>
      </c>
      <c r="U7" s="456">
        <v>25</v>
      </c>
      <c r="V7" s="456">
        <v>54</v>
      </c>
      <c r="W7" s="456">
        <v>5</v>
      </c>
      <c r="X7" s="456">
        <v>0</v>
      </c>
      <c r="Y7" s="457">
        <v>52</v>
      </c>
      <c r="Z7" s="443">
        <v>13</v>
      </c>
      <c r="AA7" s="436">
        <v>2</v>
      </c>
      <c r="AB7" s="436">
        <v>11</v>
      </c>
      <c r="AC7" s="436">
        <v>0</v>
      </c>
      <c r="AD7" s="436">
        <v>0</v>
      </c>
      <c r="AE7" s="442">
        <v>1</v>
      </c>
      <c r="AF7" s="443">
        <v>0</v>
      </c>
      <c r="AG7" s="436">
        <v>5</v>
      </c>
      <c r="AH7" s="436">
        <v>1</v>
      </c>
      <c r="AI7" s="436">
        <v>12</v>
      </c>
      <c r="AJ7" s="436">
        <v>1</v>
      </c>
      <c r="AK7" s="436">
        <v>36</v>
      </c>
      <c r="AL7" s="444">
        <v>5</v>
      </c>
      <c r="AM7" s="445">
        <f aca="true" t="shared" si="1" ref="AM7:AM26">SUM(R7:AL7)</f>
        <v>290</v>
      </c>
      <c r="AN7" s="458">
        <v>2</v>
      </c>
      <c r="AO7" s="459">
        <v>6</v>
      </c>
      <c r="AP7" s="460">
        <v>0</v>
      </c>
      <c r="AQ7" s="446">
        <f>P7+AN7+AO7+AP7</f>
        <v>303</v>
      </c>
      <c r="AR7" s="447" t="str">
        <f aca="true" t="shared" si="2" ref="AR7:AR26">IF(AQ7=G7,"OK","ERRORE QUADRATURA")</f>
        <v>OK</v>
      </c>
      <c r="AS7" s="448"/>
    </row>
    <row r="8" spans="1:45" s="449" customFormat="1" ht="19.5" customHeight="1">
      <c r="A8" s="434">
        <v>2</v>
      </c>
      <c r="B8" s="435">
        <f>Affluenza!B9</f>
        <v>328</v>
      </c>
      <c r="C8" s="436">
        <f>Affluenza!C9</f>
        <v>357</v>
      </c>
      <c r="D8" s="437">
        <f aca="true" t="shared" si="3" ref="D8:D27">B8+C8</f>
        <v>685</v>
      </c>
      <c r="E8" s="435">
        <f>Affluenza!N9</f>
        <v>116</v>
      </c>
      <c r="F8" s="436">
        <f>Affluenza!O9</f>
        <v>103</v>
      </c>
      <c r="G8" s="437">
        <f>Affluenza!P9</f>
        <v>219</v>
      </c>
      <c r="H8" s="438">
        <v>6</v>
      </c>
      <c r="I8" s="439">
        <v>0</v>
      </c>
      <c r="J8" s="438">
        <v>166</v>
      </c>
      <c r="K8" s="439">
        <v>2</v>
      </c>
      <c r="L8" s="438">
        <v>16</v>
      </c>
      <c r="M8" s="439">
        <v>0</v>
      </c>
      <c r="N8" s="438">
        <v>25</v>
      </c>
      <c r="O8" s="439">
        <v>2</v>
      </c>
      <c r="P8" s="440">
        <f aca="true" t="shared" si="4" ref="P8:P26">H8+J8+L8+N8</f>
        <v>213</v>
      </c>
      <c r="Q8" s="437">
        <f t="shared" si="0"/>
        <v>4</v>
      </c>
      <c r="R8" s="441">
        <v>6</v>
      </c>
      <c r="S8" s="435">
        <v>16</v>
      </c>
      <c r="T8" s="436">
        <v>24</v>
      </c>
      <c r="U8" s="436">
        <v>40</v>
      </c>
      <c r="V8" s="436">
        <v>48</v>
      </c>
      <c r="W8" s="436">
        <v>2</v>
      </c>
      <c r="X8" s="436">
        <v>0</v>
      </c>
      <c r="Y8" s="442">
        <v>34</v>
      </c>
      <c r="Z8" s="443">
        <v>11</v>
      </c>
      <c r="AA8" s="436">
        <v>0</v>
      </c>
      <c r="AB8" s="436">
        <v>2</v>
      </c>
      <c r="AC8" s="436">
        <v>0</v>
      </c>
      <c r="AD8" s="436">
        <v>1</v>
      </c>
      <c r="AE8" s="442">
        <v>2</v>
      </c>
      <c r="AF8" s="443">
        <v>0</v>
      </c>
      <c r="AG8" s="436">
        <v>1</v>
      </c>
      <c r="AH8" s="436">
        <v>0</v>
      </c>
      <c r="AI8" s="436">
        <v>7</v>
      </c>
      <c r="AJ8" s="436">
        <v>0</v>
      </c>
      <c r="AK8" s="436">
        <v>15</v>
      </c>
      <c r="AL8" s="444">
        <v>0</v>
      </c>
      <c r="AM8" s="445">
        <f t="shared" si="1"/>
        <v>209</v>
      </c>
      <c r="AN8" s="443">
        <v>1</v>
      </c>
      <c r="AO8" s="436">
        <v>5</v>
      </c>
      <c r="AP8" s="444">
        <v>0</v>
      </c>
      <c r="AQ8" s="446">
        <f aca="true" t="shared" si="5" ref="AQ8:AQ26">P8+AN8+AO8+AP8</f>
        <v>219</v>
      </c>
      <c r="AR8" s="447" t="str">
        <f t="shared" si="2"/>
        <v>OK</v>
      </c>
      <c r="AS8" s="448"/>
    </row>
    <row r="9" spans="1:45" s="449" customFormat="1" ht="19.5" customHeight="1">
      <c r="A9" s="434">
        <v>3</v>
      </c>
      <c r="B9" s="435">
        <f>Affluenza!B10</f>
        <v>345</v>
      </c>
      <c r="C9" s="436">
        <f>Affluenza!C10</f>
        <v>368</v>
      </c>
      <c r="D9" s="437">
        <f t="shared" si="3"/>
        <v>713</v>
      </c>
      <c r="E9" s="435">
        <f>Affluenza!N10</f>
        <v>69</v>
      </c>
      <c r="F9" s="436">
        <f>Affluenza!O10</f>
        <v>71</v>
      </c>
      <c r="G9" s="437">
        <f>Affluenza!P10</f>
        <v>140</v>
      </c>
      <c r="H9" s="438">
        <v>6</v>
      </c>
      <c r="I9" s="439">
        <v>0</v>
      </c>
      <c r="J9" s="438">
        <v>86</v>
      </c>
      <c r="K9" s="439">
        <v>2</v>
      </c>
      <c r="L9" s="438">
        <v>16</v>
      </c>
      <c r="M9" s="439">
        <v>1</v>
      </c>
      <c r="N9" s="438">
        <v>29</v>
      </c>
      <c r="O9" s="439">
        <v>0</v>
      </c>
      <c r="P9" s="440">
        <f t="shared" si="4"/>
        <v>137</v>
      </c>
      <c r="Q9" s="437">
        <f t="shared" si="0"/>
        <v>3</v>
      </c>
      <c r="R9" s="441">
        <v>6</v>
      </c>
      <c r="S9" s="435">
        <v>5</v>
      </c>
      <c r="T9" s="436">
        <v>19</v>
      </c>
      <c r="U9" s="436">
        <v>13</v>
      </c>
      <c r="V9" s="436">
        <v>19</v>
      </c>
      <c r="W9" s="436">
        <v>1</v>
      </c>
      <c r="X9" s="436">
        <v>0</v>
      </c>
      <c r="Y9" s="442">
        <v>27</v>
      </c>
      <c r="Z9" s="443">
        <v>9</v>
      </c>
      <c r="AA9" s="436">
        <v>1</v>
      </c>
      <c r="AB9" s="436">
        <v>2</v>
      </c>
      <c r="AC9" s="436">
        <v>2</v>
      </c>
      <c r="AD9" s="436">
        <v>0</v>
      </c>
      <c r="AE9" s="442">
        <v>1</v>
      </c>
      <c r="AF9" s="443">
        <v>1</v>
      </c>
      <c r="AG9" s="436">
        <v>0</v>
      </c>
      <c r="AH9" s="436">
        <v>1</v>
      </c>
      <c r="AI9" s="436">
        <v>6</v>
      </c>
      <c r="AJ9" s="436">
        <v>1</v>
      </c>
      <c r="AK9" s="436">
        <v>19</v>
      </c>
      <c r="AL9" s="444">
        <v>1</v>
      </c>
      <c r="AM9" s="445">
        <f t="shared" si="1"/>
        <v>134</v>
      </c>
      <c r="AN9" s="443">
        <v>1</v>
      </c>
      <c r="AO9" s="436">
        <v>2</v>
      </c>
      <c r="AP9" s="444">
        <v>0</v>
      </c>
      <c r="AQ9" s="446">
        <f t="shared" si="5"/>
        <v>140</v>
      </c>
      <c r="AR9" s="447" t="str">
        <f t="shared" si="2"/>
        <v>OK</v>
      </c>
      <c r="AS9" s="448"/>
    </row>
    <row r="10" spans="1:45" s="449" customFormat="1" ht="19.5" customHeight="1">
      <c r="A10" s="434">
        <v>4</v>
      </c>
      <c r="B10" s="435">
        <f>Affluenza!B11</f>
        <v>317</v>
      </c>
      <c r="C10" s="436">
        <f>Affluenza!C11</f>
        <v>357</v>
      </c>
      <c r="D10" s="437">
        <f t="shared" si="3"/>
        <v>674</v>
      </c>
      <c r="E10" s="435">
        <f>Affluenza!N11</f>
        <v>86</v>
      </c>
      <c r="F10" s="436">
        <f>Affluenza!O11</f>
        <v>82</v>
      </c>
      <c r="G10" s="437">
        <f>Affluenza!P11</f>
        <v>168</v>
      </c>
      <c r="H10" s="438">
        <v>8</v>
      </c>
      <c r="I10" s="439">
        <v>0</v>
      </c>
      <c r="J10" s="438">
        <v>111</v>
      </c>
      <c r="K10" s="439">
        <v>0</v>
      </c>
      <c r="L10" s="438">
        <v>25</v>
      </c>
      <c r="M10" s="439">
        <v>2</v>
      </c>
      <c r="N10" s="438">
        <v>19</v>
      </c>
      <c r="O10" s="439">
        <v>0</v>
      </c>
      <c r="P10" s="440">
        <f t="shared" si="4"/>
        <v>163</v>
      </c>
      <c r="Q10" s="437">
        <f t="shared" si="0"/>
        <v>2</v>
      </c>
      <c r="R10" s="441">
        <v>8</v>
      </c>
      <c r="S10" s="435">
        <v>6</v>
      </c>
      <c r="T10" s="436">
        <v>22</v>
      </c>
      <c r="U10" s="436">
        <v>21</v>
      </c>
      <c r="V10" s="436">
        <v>36</v>
      </c>
      <c r="W10" s="436">
        <v>0</v>
      </c>
      <c r="X10" s="436">
        <v>0</v>
      </c>
      <c r="Y10" s="442">
        <v>26</v>
      </c>
      <c r="Z10" s="443">
        <v>13</v>
      </c>
      <c r="AA10" s="436">
        <v>3</v>
      </c>
      <c r="AB10" s="436">
        <v>3</v>
      </c>
      <c r="AC10" s="436">
        <v>2</v>
      </c>
      <c r="AD10" s="436">
        <v>1</v>
      </c>
      <c r="AE10" s="442">
        <v>1</v>
      </c>
      <c r="AF10" s="443">
        <v>0</v>
      </c>
      <c r="AG10" s="436">
        <v>2</v>
      </c>
      <c r="AH10" s="436">
        <v>1</v>
      </c>
      <c r="AI10" s="436">
        <v>4</v>
      </c>
      <c r="AJ10" s="436">
        <v>0</v>
      </c>
      <c r="AK10" s="436">
        <v>9</v>
      </c>
      <c r="AL10" s="444">
        <v>3</v>
      </c>
      <c r="AM10" s="445">
        <f t="shared" si="1"/>
        <v>161</v>
      </c>
      <c r="AN10" s="443">
        <v>0</v>
      </c>
      <c r="AO10" s="436">
        <v>5</v>
      </c>
      <c r="AP10" s="444">
        <v>0</v>
      </c>
      <c r="AQ10" s="446">
        <f t="shared" si="5"/>
        <v>168</v>
      </c>
      <c r="AR10" s="447" t="str">
        <f t="shared" si="2"/>
        <v>OK</v>
      </c>
      <c r="AS10" s="448"/>
    </row>
    <row r="11" spans="1:45" s="449" customFormat="1" ht="19.5" customHeight="1">
      <c r="A11" s="434">
        <v>5</v>
      </c>
      <c r="B11" s="435">
        <f>Affluenza!B12</f>
        <v>346</v>
      </c>
      <c r="C11" s="436">
        <f>Affluenza!C12</f>
        <v>352</v>
      </c>
      <c r="D11" s="437">
        <f t="shared" si="3"/>
        <v>698</v>
      </c>
      <c r="E11" s="435">
        <f>Affluenza!N12</f>
        <v>115</v>
      </c>
      <c r="F11" s="436">
        <f>Affluenza!O12</f>
        <v>125</v>
      </c>
      <c r="G11" s="437">
        <f>Affluenza!P12</f>
        <v>240</v>
      </c>
      <c r="H11" s="438">
        <v>13</v>
      </c>
      <c r="I11" s="439">
        <v>0</v>
      </c>
      <c r="J11" s="438">
        <v>160</v>
      </c>
      <c r="K11" s="439">
        <v>2</v>
      </c>
      <c r="L11" s="438">
        <v>11</v>
      </c>
      <c r="M11" s="439">
        <v>0</v>
      </c>
      <c r="N11" s="438">
        <v>43</v>
      </c>
      <c r="O11" s="439">
        <v>9</v>
      </c>
      <c r="P11" s="440">
        <f t="shared" si="4"/>
        <v>227</v>
      </c>
      <c r="Q11" s="437">
        <f t="shared" si="0"/>
        <v>11</v>
      </c>
      <c r="R11" s="441">
        <v>13</v>
      </c>
      <c r="S11" s="435">
        <v>0</v>
      </c>
      <c r="T11" s="436">
        <v>28</v>
      </c>
      <c r="U11" s="436">
        <v>24</v>
      </c>
      <c r="V11" s="436">
        <v>73</v>
      </c>
      <c r="W11" s="436">
        <v>4</v>
      </c>
      <c r="X11" s="436">
        <v>0</v>
      </c>
      <c r="Y11" s="442">
        <v>29</v>
      </c>
      <c r="Z11" s="443">
        <v>6</v>
      </c>
      <c r="AA11" s="436">
        <v>1</v>
      </c>
      <c r="AB11" s="436">
        <v>4</v>
      </c>
      <c r="AC11" s="436">
        <v>0</v>
      </c>
      <c r="AD11" s="436">
        <v>0</v>
      </c>
      <c r="AE11" s="442">
        <v>0</v>
      </c>
      <c r="AF11" s="443">
        <v>0</v>
      </c>
      <c r="AG11" s="436">
        <v>4</v>
      </c>
      <c r="AH11" s="436">
        <v>0</v>
      </c>
      <c r="AI11" s="436">
        <v>8</v>
      </c>
      <c r="AJ11" s="436">
        <v>0</v>
      </c>
      <c r="AK11" s="436">
        <v>22</v>
      </c>
      <c r="AL11" s="444">
        <v>0</v>
      </c>
      <c r="AM11" s="445">
        <f t="shared" si="1"/>
        <v>216</v>
      </c>
      <c r="AN11" s="443">
        <v>2</v>
      </c>
      <c r="AO11" s="436">
        <v>11</v>
      </c>
      <c r="AP11" s="444">
        <v>0</v>
      </c>
      <c r="AQ11" s="446">
        <f t="shared" si="5"/>
        <v>240</v>
      </c>
      <c r="AR11" s="447" t="str">
        <f t="shared" si="2"/>
        <v>OK</v>
      </c>
      <c r="AS11" s="448"/>
    </row>
    <row r="12" spans="1:45" s="449" customFormat="1" ht="19.5" customHeight="1">
      <c r="A12" s="434">
        <v>6</v>
      </c>
      <c r="B12" s="435">
        <f>Affluenza!B13</f>
        <v>358</v>
      </c>
      <c r="C12" s="436">
        <f>Affluenza!C13</f>
        <v>388</v>
      </c>
      <c r="D12" s="437">
        <f t="shared" si="3"/>
        <v>746</v>
      </c>
      <c r="E12" s="435">
        <f>Affluenza!N13</f>
        <v>138</v>
      </c>
      <c r="F12" s="436">
        <f>Affluenza!O13</f>
        <v>144</v>
      </c>
      <c r="G12" s="437">
        <f>Affluenza!P13</f>
        <v>282</v>
      </c>
      <c r="H12" s="438">
        <v>12</v>
      </c>
      <c r="I12" s="439">
        <v>0</v>
      </c>
      <c r="J12" s="438">
        <v>171</v>
      </c>
      <c r="K12" s="439">
        <v>6</v>
      </c>
      <c r="L12" s="438">
        <v>47</v>
      </c>
      <c r="M12" s="439">
        <v>3</v>
      </c>
      <c r="N12" s="438">
        <v>43</v>
      </c>
      <c r="O12" s="439">
        <v>3</v>
      </c>
      <c r="P12" s="440">
        <f t="shared" si="4"/>
        <v>273</v>
      </c>
      <c r="Q12" s="437">
        <f t="shared" si="0"/>
        <v>12</v>
      </c>
      <c r="R12" s="441">
        <v>12</v>
      </c>
      <c r="S12" s="435">
        <v>14</v>
      </c>
      <c r="T12" s="436">
        <v>47</v>
      </c>
      <c r="U12" s="436">
        <v>35</v>
      </c>
      <c r="V12" s="436">
        <v>45</v>
      </c>
      <c r="W12" s="436">
        <v>2</v>
      </c>
      <c r="X12" s="436">
        <v>0</v>
      </c>
      <c r="Y12" s="442">
        <v>22</v>
      </c>
      <c r="Z12" s="443">
        <v>18</v>
      </c>
      <c r="AA12" s="436">
        <v>2</v>
      </c>
      <c r="AB12" s="436">
        <v>13</v>
      </c>
      <c r="AC12" s="436">
        <v>0</v>
      </c>
      <c r="AD12" s="436">
        <v>4</v>
      </c>
      <c r="AE12" s="442">
        <v>7</v>
      </c>
      <c r="AF12" s="443">
        <v>2</v>
      </c>
      <c r="AG12" s="436">
        <v>3</v>
      </c>
      <c r="AH12" s="436">
        <v>0</v>
      </c>
      <c r="AI12" s="436">
        <v>13</v>
      </c>
      <c r="AJ12" s="436">
        <v>1</v>
      </c>
      <c r="AK12" s="436">
        <v>20</v>
      </c>
      <c r="AL12" s="444">
        <v>1</v>
      </c>
      <c r="AM12" s="445">
        <f t="shared" si="1"/>
        <v>261</v>
      </c>
      <c r="AN12" s="443">
        <v>2</v>
      </c>
      <c r="AO12" s="436">
        <v>7</v>
      </c>
      <c r="AP12" s="444">
        <v>0</v>
      </c>
      <c r="AQ12" s="446">
        <f t="shared" si="5"/>
        <v>282</v>
      </c>
      <c r="AR12" s="447" t="str">
        <f t="shared" si="2"/>
        <v>OK</v>
      </c>
      <c r="AS12" s="448"/>
    </row>
    <row r="13" spans="1:45" s="449" customFormat="1" ht="19.5" customHeight="1">
      <c r="A13" s="434">
        <v>7</v>
      </c>
      <c r="B13" s="435">
        <f>Affluenza!B14</f>
        <v>381</v>
      </c>
      <c r="C13" s="436">
        <f>Affluenza!C14</f>
        <v>410</v>
      </c>
      <c r="D13" s="437">
        <f t="shared" si="3"/>
        <v>791</v>
      </c>
      <c r="E13" s="435">
        <f>Affluenza!N14</f>
        <v>188</v>
      </c>
      <c r="F13" s="436">
        <f>Affluenza!O14</f>
        <v>197</v>
      </c>
      <c r="G13" s="437">
        <f>Affluenza!P14</f>
        <v>385</v>
      </c>
      <c r="H13" s="438">
        <v>24</v>
      </c>
      <c r="I13" s="439">
        <v>0</v>
      </c>
      <c r="J13" s="438">
        <v>225</v>
      </c>
      <c r="K13" s="439">
        <v>3</v>
      </c>
      <c r="L13" s="438">
        <v>56</v>
      </c>
      <c r="M13" s="439">
        <v>1</v>
      </c>
      <c r="N13" s="438">
        <v>71</v>
      </c>
      <c r="O13" s="439">
        <v>4</v>
      </c>
      <c r="P13" s="440">
        <f t="shared" si="4"/>
        <v>376</v>
      </c>
      <c r="Q13" s="437">
        <f t="shared" si="0"/>
        <v>8</v>
      </c>
      <c r="R13" s="441">
        <v>24</v>
      </c>
      <c r="S13" s="435">
        <v>8</v>
      </c>
      <c r="T13" s="436">
        <v>42</v>
      </c>
      <c r="U13" s="436">
        <v>39</v>
      </c>
      <c r="V13" s="436">
        <v>92</v>
      </c>
      <c r="W13" s="436">
        <v>0</v>
      </c>
      <c r="X13" s="436">
        <v>1</v>
      </c>
      <c r="Y13" s="442">
        <v>40</v>
      </c>
      <c r="Z13" s="443">
        <v>37</v>
      </c>
      <c r="AA13" s="436">
        <v>0</v>
      </c>
      <c r="AB13" s="436">
        <v>14</v>
      </c>
      <c r="AC13" s="436">
        <v>0</v>
      </c>
      <c r="AD13" s="436">
        <v>0</v>
      </c>
      <c r="AE13" s="442">
        <v>4</v>
      </c>
      <c r="AF13" s="443">
        <v>0</v>
      </c>
      <c r="AG13" s="436">
        <v>14</v>
      </c>
      <c r="AH13" s="436">
        <v>0</v>
      </c>
      <c r="AI13" s="436">
        <v>8</v>
      </c>
      <c r="AJ13" s="436">
        <v>3</v>
      </c>
      <c r="AK13" s="436">
        <v>30</v>
      </c>
      <c r="AL13" s="444">
        <v>12</v>
      </c>
      <c r="AM13" s="445">
        <f t="shared" si="1"/>
        <v>368</v>
      </c>
      <c r="AN13" s="443">
        <v>1</v>
      </c>
      <c r="AO13" s="436">
        <v>8</v>
      </c>
      <c r="AP13" s="444">
        <v>0</v>
      </c>
      <c r="AQ13" s="446">
        <f t="shared" si="5"/>
        <v>385</v>
      </c>
      <c r="AR13" s="447" t="str">
        <f t="shared" si="2"/>
        <v>OK</v>
      </c>
      <c r="AS13" s="448"/>
    </row>
    <row r="14" spans="1:45" s="449" customFormat="1" ht="19.5" customHeight="1">
      <c r="A14" s="434">
        <v>8</v>
      </c>
      <c r="B14" s="435">
        <f>Affluenza!B15</f>
        <v>316</v>
      </c>
      <c r="C14" s="436">
        <f>Affluenza!C15</f>
        <v>333</v>
      </c>
      <c r="D14" s="437">
        <f t="shared" si="3"/>
        <v>649</v>
      </c>
      <c r="E14" s="435">
        <f>Affluenza!N15</f>
        <v>115</v>
      </c>
      <c r="F14" s="436">
        <f>Affluenza!O15</f>
        <v>131</v>
      </c>
      <c r="G14" s="437">
        <f>Affluenza!P15</f>
        <v>246</v>
      </c>
      <c r="H14" s="438">
        <v>15</v>
      </c>
      <c r="I14" s="439">
        <v>0</v>
      </c>
      <c r="J14" s="438">
        <v>129</v>
      </c>
      <c r="K14" s="439">
        <v>1</v>
      </c>
      <c r="L14" s="438">
        <v>36</v>
      </c>
      <c r="M14" s="439">
        <v>1</v>
      </c>
      <c r="N14" s="438">
        <v>54</v>
      </c>
      <c r="O14" s="439">
        <v>5</v>
      </c>
      <c r="P14" s="440">
        <f t="shared" si="4"/>
        <v>234</v>
      </c>
      <c r="Q14" s="437">
        <f t="shared" si="0"/>
        <v>7</v>
      </c>
      <c r="R14" s="441">
        <v>15</v>
      </c>
      <c r="S14" s="435">
        <v>1</v>
      </c>
      <c r="T14" s="436">
        <v>39</v>
      </c>
      <c r="U14" s="436">
        <v>26</v>
      </c>
      <c r="V14" s="436">
        <v>29</v>
      </c>
      <c r="W14" s="436">
        <v>0</v>
      </c>
      <c r="X14" s="436">
        <v>1</v>
      </c>
      <c r="Y14" s="442">
        <v>32</v>
      </c>
      <c r="Z14" s="443">
        <v>26</v>
      </c>
      <c r="AA14" s="436">
        <v>0</v>
      </c>
      <c r="AB14" s="436">
        <v>6</v>
      </c>
      <c r="AC14" s="436">
        <v>0</v>
      </c>
      <c r="AD14" s="436">
        <v>1</v>
      </c>
      <c r="AE14" s="442">
        <v>2</v>
      </c>
      <c r="AF14" s="443">
        <v>0</v>
      </c>
      <c r="AG14" s="436">
        <v>0</v>
      </c>
      <c r="AH14" s="436">
        <v>1</v>
      </c>
      <c r="AI14" s="436">
        <v>8</v>
      </c>
      <c r="AJ14" s="436">
        <v>1</v>
      </c>
      <c r="AK14" s="436">
        <v>34</v>
      </c>
      <c r="AL14" s="444">
        <v>5</v>
      </c>
      <c r="AM14" s="445">
        <f t="shared" si="1"/>
        <v>227</v>
      </c>
      <c r="AN14" s="443">
        <v>1</v>
      </c>
      <c r="AO14" s="436">
        <v>11</v>
      </c>
      <c r="AP14" s="444">
        <v>0</v>
      </c>
      <c r="AQ14" s="446">
        <f t="shared" si="5"/>
        <v>246</v>
      </c>
      <c r="AR14" s="447" t="str">
        <f t="shared" si="2"/>
        <v>OK</v>
      </c>
      <c r="AS14" s="448"/>
    </row>
    <row r="15" spans="1:45" s="449" customFormat="1" ht="19.5" customHeight="1">
      <c r="A15" s="434">
        <v>9</v>
      </c>
      <c r="B15" s="435">
        <f>Affluenza!B16</f>
        <v>354</v>
      </c>
      <c r="C15" s="436">
        <f>Affluenza!C16</f>
        <v>369</v>
      </c>
      <c r="D15" s="437">
        <f t="shared" si="3"/>
        <v>723</v>
      </c>
      <c r="E15" s="435">
        <f>Affluenza!N16</f>
        <v>171</v>
      </c>
      <c r="F15" s="436">
        <f>Affluenza!O16</f>
        <v>155</v>
      </c>
      <c r="G15" s="437">
        <f>Affluenza!P16</f>
        <v>326</v>
      </c>
      <c r="H15" s="438">
        <v>15</v>
      </c>
      <c r="I15" s="439">
        <v>0</v>
      </c>
      <c r="J15" s="438">
        <v>190</v>
      </c>
      <c r="K15" s="439">
        <v>2</v>
      </c>
      <c r="L15" s="438">
        <v>39</v>
      </c>
      <c r="M15" s="439">
        <v>1</v>
      </c>
      <c r="N15" s="438">
        <v>73</v>
      </c>
      <c r="O15" s="439">
        <v>3</v>
      </c>
      <c r="P15" s="440">
        <f t="shared" si="4"/>
        <v>317</v>
      </c>
      <c r="Q15" s="437">
        <f t="shared" si="0"/>
        <v>6</v>
      </c>
      <c r="R15" s="441">
        <v>15</v>
      </c>
      <c r="S15" s="435">
        <v>11</v>
      </c>
      <c r="T15" s="436">
        <v>64</v>
      </c>
      <c r="U15" s="436">
        <v>25</v>
      </c>
      <c r="V15" s="436">
        <v>57</v>
      </c>
      <c r="W15" s="436">
        <v>3</v>
      </c>
      <c r="X15" s="436">
        <v>2</v>
      </c>
      <c r="Y15" s="442">
        <v>26</v>
      </c>
      <c r="Z15" s="443">
        <v>25</v>
      </c>
      <c r="AA15" s="436">
        <v>0</v>
      </c>
      <c r="AB15" s="436">
        <v>9</v>
      </c>
      <c r="AC15" s="436">
        <v>0</v>
      </c>
      <c r="AD15" s="436">
        <v>1</v>
      </c>
      <c r="AE15" s="442">
        <v>3</v>
      </c>
      <c r="AF15" s="443">
        <v>1</v>
      </c>
      <c r="AG15" s="436">
        <v>9</v>
      </c>
      <c r="AH15" s="436">
        <v>0</v>
      </c>
      <c r="AI15" s="436">
        <v>20</v>
      </c>
      <c r="AJ15" s="436">
        <v>1</v>
      </c>
      <c r="AK15" s="436">
        <v>36</v>
      </c>
      <c r="AL15" s="444">
        <v>3</v>
      </c>
      <c r="AM15" s="445">
        <f t="shared" si="1"/>
        <v>311</v>
      </c>
      <c r="AN15" s="443">
        <v>1</v>
      </c>
      <c r="AO15" s="436">
        <v>8</v>
      </c>
      <c r="AP15" s="444">
        <v>0</v>
      </c>
      <c r="AQ15" s="446">
        <f t="shared" si="5"/>
        <v>326</v>
      </c>
      <c r="AR15" s="447" t="str">
        <f t="shared" si="2"/>
        <v>OK</v>
      </c>
      <c r="AS15" s="448"/>
    </row>
    <row r="16" spans="1:45" s="449" customFormat="1" ht="19.5" customHeight="1">
      <c r="A16" s="434">
        <v>10</v>
      </c>
      <c r="B16" s="435">
        <f>Affluenza!B17</f>
        <v>399</v>
      </c>
      <c r="C16" s="436">
        <f>Affluenza!C17</f>
        <v>463</v>
      </c>
      <c r="D16" s="437">
        <f t="shared" si="3"/>
        <v>862</v>
      </c>
      <c r="E16" s="435">
        <f>Affluenza!N17</f>
        <v>212</v>
      </c>
      <c r="F16" s="436">
        <f>Affluenza!O17</f>
        <v>234</v>
      </c>
      <c r="G16" s="437">
        <f>Affluenza!P17</f>
        <v>446</v>
      </c>
      <c r="H16" s="438">
        <v>6</v>
      </c>
      <c r="I16" s="439">
        <v>1</v>
      </c>
      <c r="J16" s="438">
        <v>267</v>
      </c>
      <c r="K16" s="439">
        <v>1</v>
      </c>
      <c r="L16" s="438">
        <v>56</v>
      </c>
      <c r="M16" s="439">
        <v>9</v>
      </c>
      <c r="N16" s="438">
        <v>92</v>
      </c>
      <c r="O16" s="439">
        <v>8</v>
      </c>
      <c r="P16" s="440">
        <f t="shared" si="4"/>
        <v>421</v>
      </c>
      <c r="Q16" s="437">
        <f t="shared" si="0"/>
        <v>19</v>
      </c>
      <c r="R16" s="441">
        <v>5</v>
      </c>
      <c r="S16" s="435">
        <v>15</v>
      </c>
      <c r="T16" s="436">
        <v>62</v>
      </c>
      <c r="U16" s="436">
        <v>41</v>
      </c>
      <c r="V16" s="436">
        <v>82</v>
      </c>
      <c r="W16" s="436">
        <v>10</v>
      </c>
      <c r="X16" s="436">
        <v>0</v>
      </c>
      <c r="Y16" s="442">
        <v>56</v>
      </c>
      <c r="Z16" s="443">
        <v>29</v>
      </c>
      <c r="AA16" s="436">
        <v>0</v>
      </c>
      <c r="AB16" s="436">
        <v>11</v>
      </c>
      <c r="AC16" s="436">
        <v>0</v>
      </c>
      <c r="AD16" s="436">
        <v>2</v>
      </c>
      <c r="AE16" s="442">
        <v>5</v>
      </c>
      <c r="AF16" s="443">
        <v>1</v>
      </c>
      <c r="AG16" s="436">
        <v>13</v>
      </c>
      <c r="AH16" s="436">
        <v>0</v>
      </c>
      <c r="AI16" s="436">
        <v>19</v>
      </c>
      <c r="AJ16" s="436">
        <v>0</v>
      </c>
      <c r="AK16" s="436">
        <v>47</v>
      </c>
      <c r="AL16" s="444">
        <v>4</v>
      </c>
      <c r="AM16" s="445">
        <f t="shared" si="1"/>
        <v>402</v>
      </c>
      <c r="AN16" s="443">
        <v>10</v>
      </c>
      <c r="AO16" s="436">
        <v>15</v>
      </c>
      <c r="AP16" s="444">
        <v>0</v>
      </c>
      <c r="AQ16" s="446">
        <f t="shared" si="5"/>
        <v>446</v>
      </c>
      <c r="AR16" s="447" t="str">
        <f t="shared" si="2"/>
        <v>OK</v>
      </c>
      <c r="AS16" s="448"/>
    </row>
    <row r="17" spans="1:45" s="449" customFormat="1" ht="19.5" customHeight="1">
      <c r="A17" s="434">
        <v>11</v>
      </c>
      <c r="B17" s="435">
        <f>Affluenza!B18</f>
        <v>466</v>
      </c>
      <c r="C17" s="436">
        <f>Affluenza!C18</f>
        <v>490</v>
      </c>
      <c r="D17" s="437">
        <f t="shared" si="3"/>
        <v>956</v>
      </c>
      <c r="E17" s="435">
        <f>Affluenza!N18</f>
        <v>272</v>
      </c>
      <c r="F17" s="436">
        <f>Affluenza!O18</f>
        <v>288</v>
      </c>
      <c r="G17" s="437">
        <f>Affluenza!P18</f>
        <v>560</v>
      </c>
      <c r="H17" s="438">
        <v>23</v>
      </c>
      <c r="I17" s="439">
        <v>0</v>
      </c>
      <c r="J17" s="438">
        <v>437</v>
      </c>
      <c r="K17" s="439">
        <v>2</v>
      </c>
      <c r="L17" s="438">
        <v>22</v>
      </c>
      <c r="M17" s="439">
        <v>2</v>
      </c>
      <c r="N17" s="438">
        <v>50</v>
      </c>
      <c r="O17" s="439">
        <v>0</v>
      </c>
      <c r="P17" s="440">
        <f t="shared" si="4"/>
        <v>532</v>
      </c>
      <c r="Q17" s="437">
        <f t="shared" si="0"/>
        <v>4</v>
      </c>
      <c r="R17" s="441">
        <v>23</v>
      </c>
      <c r="S17" s="435">
        <v>28</v>
      </c>
      <c r="T17" s="436">
        <v>118</v>
      </c>
      <c r="U17" s="436">
        <v>13</v>
      </c>
      <c r="V17" s="436">
        <v>230</v>
      </c>
      <c r="W17" s="436">
        <v>0</v>
      </c>
      <c r="X17" s="436">
        <v>0</v>
      </c>
      <c r="Y17" s="442">
        <v>46</v>
      </c>
      <c r="Z17" s="443">
        <v>4</v>
      </c>
      <c r="AA17" s="436">
        <v>0</v>
      </c>
      <c r="AB17" s="436">
        <v>16</v>
      </c>
      <c r="AC17" s="436">
        <v>0</v>
      </c>
      <c r="AD17" s="436">
        <v>0</v>
      </c>
      <c r="AE17" s="442">
        <v>0</v>
      </c>
      <c r="AF17" s="443">
        <v>0</v>
      </c>
      <c r="AG17" s="436">
        <v>5</v>
      </c>
      <c r="AH17" s="436">
        <v>1</v>
      </c>
      <c r="AI17" s="436">
        <v>4</v>
      </c>
      <c r="AJ17" s="436">
        <v>0</v>
      </c>
      <c r="AK17" s="436">
        <v>33</v>
      </c>
      <c r="AL17" s="444">
        <v>7</v>
      </c>
      <c r="AM17" s="445">
        <f t="shared" si="1"/>
        <v>528</v>
      </c>
      <c r="AN17" s="443">
        <v>12</v>
      </c>
      <c r="AO17" s="436">
        <v>16</v>
      </c>
      <c r="AP17" s="444">
        <v>0</v>
      </c>
      <c r="AQ17" s="446">
        <f t="shared" si="5"/>
        <v>560</v>
      </c>
      <c r="AR17" s="447" t="str">
        <f t="shared" si="2"/>
        <v>OK</v>
      </c>
      <c r="AS17" s="448"/>
    </row>
    <row r="18" spans="1:45" s="449" customFormat="1" ht="19.5" customHeight="1">
      <c r="A18" s="434">
        <v>12</v>
      </c>
      <c r="B18" s="435">
        <f>Affluenza!B19</f>
        <v>437</v>
      </c>
      <c r="C18" s="436">
        <f>Affluenza!C19</f>
        <v>413</v>
      </c>
      <c r="D18" s="437">
        <f t="shared" si="3"/>
        <v>850</v>
      </c>
      <c r="E18" s="435">
        <f>Affluenza!N19</f>
        <v>181</v>
      </c>
      <c r="F18" s="436">
        <f>Affluenza!O19</f>
        <v>151</v>
      </c>
      <c r="G18" s="437">
        <f>Affluenza!P19</f>
        <v>332</v>
      </c>
      <c r="H18" s="438">
        <v>19</v>
      </c>
      <c r="I18" s="439">
        <v>0</v>
      </c>
      <c r="J18" s="438">
        <v>238</v>
      </c>
      <c r="K18" s="439">
        <v>8</v>
      </c>
      <c r="L18" s="438">
        <v>16</v>
      </c>
      <c r="M18" s="439">
        <v>1</v>
      </c>
      <c r="N18" s="438">
        <v>49</v>
      </c>
      <c r="O18" s="439">
        <v>0</v>
      </c>
      <c r="P18" s="440">
        <f t="shared" si="4"/>
        <v>322</v>
      </c>
      <c r="Q18" s="437">
        <f t="shared" si="0"/>
        <v>9</v>
      </c>
      <c r="R18" s="441">
        <v>19</v>
      </c>
      <c r="S18" s="435">
        <v>3</v>
      </c>
      <c r="T18" s="436">
        <v>58</v>
      </c>
      <c r="U18" s="436">
        <v>16</v>
      </c>
      <c r="V18" s="436">
        <v>89</v>
      </c>
      <c r="W18" s="436">
        <v>7</v>
      </c>
      <c r="X18" s="436">
        <v>0</v>
      </c>
      <c r="Y18" s="442">
        <v>57</v>
      </c>
      <c r="Z18" s="443">
        <v>6</v>
      </c>
      <c r="AA18" s="436">
        <v>0</v>
      </c>
      <c r="AB18" s="436">
        <v>4</v>
      </c>
      <c r="AC18" s="436">
        <v>1</v>
      </c>
      <c r="AD18" s="436">
        <v>2</v>
      </c>
      <c r="AE18" s="442">
        <v>2</v>
      </c>
      <c r="AF18" s="443">
        <v>0</v>
      </c>
      <c r="AG18" s="436">
        <v>5</v>
      </c>
      <c r="AH18" s="436">
        <v>0</v>
      </c>
      <c r="AI18" s="436">
        <v>8</v>
      </c>
      <c r="AJ18" s="436">
        <v>0</v>
      </c>
      <c r="AK18" s="436">
        <v>16</v>
      </c>
      <c r="AL18" s="444">
        <v>20</v>
      </c>
      <c r="AM18" s="445">
        <f t="shared" si="1"/>
        <v>313</v>
      </c>
      <c r="AN18" s="443">
        <v>8</v>
      </c>
      <c r="AO18" s="436">
        <v>2</v>
      </c>
      <c r="AP18" s="444">
        <v>0</v>
      </c>
      <c r="AQ18" s="446">
        <f t="shared" si="5"/>
        <v>332</v>
      </c>
      <c r="AR18" s="447" t="str">
        <f t="shared" si="2"/>
        <v>OK</v>
      </c>
      <c r="AS18" s="448"/>
    </row>
    <row r="19" spans="1:45" s="449" customFormat="1" ht="19.5" customHeight="1">
      <c r="A19" s="434">
        <v>13</v>
      </c>
      <c r="B19" s="435">
        <f>Affluenza!B20</f>
        <v>405</v>
      </c>
      <c r="C19" s="436">
        <f>Affluenza!C20</f>
        <v>408</v>
      </c>
      <c r="D19" s="437">
        <f t="shared" si="3"/>
        <v>813</v>
      </c>
      <c r="E19" s="435">
        <f>Affluenza!N20</f>
        <v>177</v>
      </c>
      <c r="F19" s="436">
        <f>Affluenza!O20</f>
        <v>172</v>
      </c>
      <c r="G19" s="437">
        <f>Affluenza!P20</f>
        <v>349</v>
      </c>
      <c r="H19" s="438">
        <v>13</v>
      </c>
      <c r="I19" s="439">
        <v>0</v>
      </c>
      <c r="J19" s="438">
        <v>200</v>
      </c>
      <c r="K19" s="439">
        <v>3</v>
      </c>
      <c r="L19" s="438">
        <v>46</v>
      </c>
      <c r="M19" s="439">
        <v>9</v>
      </c>
      <c r="N19" s="438">
        <v>80</v>
      </c>
      <c r="O19" s="439">
        <v>7</v>
      </c>
      <c r="P19" s="440">
        <f t="shared" si="4"/>
        <v>339</v>
      </c>
      <c r="Q19" s="437">
        <f t="shared" si="0"/>
        <v>19</v>
      </c>
      <c r="R19" s="441">
        <v>13</v>
      </c>
      <c r="S19" s="435">
        <v>15</v>
      </c>
      <c r="T19" s="436">
        <v>44</v>
      </c>
      <c r="U19" s="436">
        <v>31</v>
      </c>
      <c r="V19" s="436">
        <v>56</v>
      </c>
      <c r="W19" s="436">
        <v>6</v>
      </c>
      <c r="X19" s="436">
        <v>4</v>
      </c>
      <c r="Y19" s="442">
        <v>41</v>
      </c>
      <c r="Z19" s="443">
        <v>20</v>
      </c>
      <c r="AA19" s="436">
        <v>3</v>
      </c>
      <c r="AB19" s="436">
        <v>11</v>
      </c>
      <c r="AC19" s="436">
        <v>0</v>
      </c>
      <c r="AD19" s="436">
        <v>2</v>
      </c>
      <c r="AE19" s="442">
        <v>1</v>
      </c>
      <c r="AF19" s="443">
        <v>2</v>
      </c>
      <c r="AG19" s="436">
        <v>5</v>
      </c>
      <c r="AH19" s="436">
        <v>0</v>
      </c>
      <c r="AI19" s="436">
        <v>21</v>
      </c>
      <c r="AJ19" s="436">
        <v>1</v>
      </c>
      <c r="AK19" s="436">
        <v>41</v>
      </c>
      <c r="AL19" s="444">
        <v>3</v>
      </c>
      <c r="AM19" s="445">
        <f t="shared" si="1"/>
        <v>320</v>
      </c>
      <c r="AN19" s="443">
        <v>2</v>
      </c>
      <c r="AO19" s="436">
        <v>8</v>
      </c>
      <c r="AP19" s="444">
        <v>0</v>
      </c>
      <c r="AQ19" s="446">
        <f>P19+AN19+AO19+AP19</f>
        <v>349</v>
      </c>
      <c r="AR19" s="447" t="str">
        <f t="shared" si="2"/>
        <v>OK</v>
      </c>
      <c r="AS19" s="448"/>
    </row>
    <row r="20" spans="1:45" s="449" customFormat="1" ht="19.5" customHeight="1">
      <c r="A20" s="434">
        <v>14</v>
      </c>
      <c r="B20" s="435">
        <f>Affluenza!B21</f>
        <v>400</v>
      </c>
      <c r="C20" s="436">
        <f>Affluenza!C21</f>
        <v>434</v>
      </c>
      <c r="D20" s="437">
        <f t="shared" si="3"/>
        <v>834</v>
      </c>
      <c r="E20" s="435">
        <f>Affluenza!N21</f>
        <v>202</v>
      </c>
      <c r="F20" s="436">
        <f>Affluenza!O21</f>
        <v>228</v>
      </c>
      <c r="G20" s="437">
        <f>Affluenza!P21</f>
        <v>430</v>
      </c>
      <c r="H20" s="438">
        <v>13</v>
      </c>
      <c r="I20" s="439">
        <v>1</v>
      </c>
      <c r="J20" s="438">
        <v>254</v>
      </c>
      <c r="K20" s="439">
        <v>6</v>
      </c>
      <c r="L20" s="438">
        <v>60</v>
      </c>
      <c r="M20" s="439">
        <v>3</v>
      </c>
      <c r="N20" s="438">
        <v>87</v>
      </c>
      <c r="O20" s="439">
        <v>7</v>
      </c>
      <c r="P20" s="440">
        <f t="shared" si="4"/>
        <v>414</v>
      </c>
      <c r="Q20" s="437">
        <f t="shared" si="0"/>
        <v>17</v>
      </c>
      <c r="R20" s="441">
        <v>12</v>
      </c>
      <c r="S20" s="435">
        <v>2</v>
      </c>
      <c r="T20" s="436">
        <v>65</v>
      </c>
      <c r="U20" s="436">
        <v>33</v>
      </c>
      <c r="V20" s="436">
        <v>83</v>
      </c>
      <c r="W20" s="436">
        <v>1</v>
      </c>
      <c r="X20" s="436">
        <v>1</v>
      </c>
      <c r="Y20" s="442">
        <v>63</v>
      </c>
      <c r="Z20" s="443">
        <v>29</v>
      </c>
      <c r="AA20" s="436">
        <v>5</v>
      </c>
      <c r="AB20" s="436">
        <v>15</v>
      </c>
      <c r="AC20" s="436">
        <v>0</v>
      </c>
      <c r="AD20" s="436">
        <v>1</v>
      </c>
      <c r="AE20" s="442">
        <v>7</v>
      </c>
      <c r="AF20" s="443">
        <v>1</v>
      </c>
      <c r="AG20" s="436">
        <v>4</v>
      </c>
      <c r="AH20" s="436">
        <v>0</v>
      </c>
      <c r="AI20" s="436">
        <v>22</v>
      </c>
      <c r="AJ20" s="436">
        <v>1</v>
      </c>
      <c r="AK20" s="436">
        <v>50</v>
      </c>
      <c r="AL20" s="444">
        <v>2</v>
      </c>
      <c r="AM20" s="445">
        <f t="shared" si="1"/>
        <v>397</v>
      </c>
      <c r="AN20" s="443">
        <v>4</v>
      </c>
      <c r="AO20" s="436">
        <v>11</v>
      </c>
      <c r="AP20" s="444">
        <v>1</v>
      </c>
      <c r="AQ20" s="446">
        <f t="shared" si="5"/>
        <v>430</v>
      </c>
      <c r="AR20" s="447" t="str">
        <f t="shared" si="2"/>
        <v>OK</v>
      </c>
      <c r="AS20" s="448"/>
    </row>
    <row r="21" spans="1:45" s="449" customFormat="1" ht="19.5" customHeight="1">
      <c r="A21" s="434">
        <v>15</v>
      </c>
      <c r="B21" s="435">
        <f>Affluenza!B22</f>
        <v>312</v>
      </c>
      <c r="C21" s="436">
        <f>Affluenza!C22</f>
        <v>329</v>
      </c>
      <c r="D21" s="437">
        <f t="shared" si="3"/>
        <v>641</v>
      </c>
      <c r="E21" s="435">
        <f>Affluenza!N22</f>
        <v>137</v>
      </c>
      <c r="F21" s="436">
        <f>Affluenza!O22</f>
        <v>139</v>
      </c>
      <c r="G21" s="437">
        <f>Affluenza!P22</f>
        <v>276</v>
      </c>
      <c r="H21" s="438">
        <v>14</v>
      </c>
      <c r="I21" s="439">
        <v>0</v>
      </c>
      <c r="J21" s="438">
        <v>160</v>
      </c>
      <c r="K21" s="439">
        <v>2</v>
      </c>
      <c r="L21" s="438">
        <v>40</v>
      </c>
      <c r="M21" s="439">
        <v>3</v>
      </c>
      <c r="N21" s="438">
        <v>52</v>
      </c>
      <c r="O21" s="439">
        <v>3</v>
      </c>
      <c r="P21" s="440">
        <f t="shared" si="4"/>
        <v>266</v>
      </c>
      <c r="Q21" s="437">
        <f t="shared" si="0"/>
        <v>8</v>
      </c>
      <c r="R21" s="441">
        <v>14</v>
      </c>
      <c r="S21" s="435">
        <v>2</v>
      </c>
      <c r="T21" s="436">
        <v>47</v>
      </c>
      <c r="U21" s="436">
        <v>29</v>
      </c>
      <c r="V21" s="436">
        <v>49</v>
      </c>
      <c r="W21" s="436">
        <v>4</v>
      </c>
      <c r="X21" s="436">
        <v>0</v>
      </c>
      <c r="Y21" s="442">
        <v>27</v>
      </c>
      <c r="Z21" s="443">
        <v>21</v>
      </c>
      <c r="AA21" s="436">
        <v>1</v>
      </c>
      <c r="AB21" s="436">
        <v>9</v>
      </c>
      <c r="AC21" s="436">
        <v>1</v>
      </c>
      <c r="AD21" s="436">
        <v>0</v>
      </c>
      <c r="AE21" s="442">
        <v>5</v>
      </c>
      <c r="AF21" s="443">
        <v>0</v>
      </c>
      <c r="AG21" s="436">
        <v>3</v>
      </c>
      <c r="AH21" s="436">
        <v>0</v>
      </c>
      <c r="AI21" s="436">
        <v>11</v>
      </c>
      <c r="AJ21" s="436">
        <v>0</v>
      </c>
      <c r="AK21" s="436">
        <v>29</v>
      </c>
      <c r="AL21" s="444">
        <v>6</v>
      </c>
      <c r="AM21" s="445">
        <f t="shared" si="1"/>
        <v>258</v>
      </c>
      <c r="AN21" s="443">
        <v>0</v>
      </c>
      <c r="AO21" s="436">
        <v>10</v>
      </c>
      <c r="AP21" s="444">
        <v>0</v>
      </c>
      <c r="AQ21" s="446">
        <f t="shared" si="5"/>
        <v>276</v>
      </c>
      <c r="AR21" s="447" t="str">
        <f t="shared" si="2"/>
        <v>OK</v>
      </c>
      <c r="AS21" s="448"/>
    </row>
    <row r="22" spans="1:45" s="449" customFormat="1" ht="19.5" customHeight="1">
      <c r="A22" s="434">
        <v>16</v>
      </c>
      <c r="B22" s="435">
        <f>Affluenza!B23</f>
        <v>373</v>
      </c>
      <c r="C22" s="436">
        <f>Affluenza!C23</f>
        <v>386</v>
      </c>
      <c r="D22" s="437">
        <f t="shared" si="3"/>
        <v>759</v>
      </c>
      <c r="E22" s="435">
        <f>Affluenza!N23</f>
        <v>153</v>
      </c>
      <c r="F22" s="436">
        <f>Affluenza!O23</f>
        <v>133</v>
      </c>
      <c r="G22" s="437">
        <f>Affluenza!P23</f>
        <v>286</v>
      </c>
      <c r="H22" s="438">
        <v>11</v>
      </c>
      <c r="I22" s="439">
        <v>0</v>
      </c>
      <c r="J22" s="438">
        <v>165</v>
      </c>
      <c r="K22" s="439">
        <v>1</v>
      </c>
      <c r="L22" s="438">
        <v>42</v>
      </c>
      <c r="M22" s="439">
        <v>0</v>
      </c>
      <c r="N22" s="438">
        <v>57</v>
      </c>
      <c r="O22" s="439">
        <v>1</v>
      </c>
      <c r="P22" s="440">
        <f t="shared" si="4"/>
        <v>275</v>
      </c>
      <c r="Q22" s="437">
        <f t="shared" si="0"/>
        <v>2</v>
      </c>
      <c r="R22" s="441">
        <v>11</v>
      </c>
      <c r="S22" s="435">
        <v>3</v>
      </c>
      <c r="T22" s="436">
        <v>52</v>
      </c>
      <c r="U22" s="436">
        <v>16</v>
      </c>
      <c r="V22" s="436">
        <v>53</v>
      </c>
      <c r="W22" s="436">
        <v>5</v>
      </c>
      <c r="X22" s="436">
        <v>3</v>
      </c>
      <c r="Y22" s="442">
        <v>32</v>
      </c>
      <c r="Z22" s="443">
        <v>29</v>
      </c>
      <c r="AA22" s="436">
        <v>1</v>
      </c>
      <c r="AB22" s="436">
        <v>9</v>
      </c>
      <c r="AC22" s="436">
        <v>0</v>
      </c>
      <c r="AD22" s="436">
        <v>3</v>
      </c>
      <c r="AE22" s="442">
        <v>0</v>
      </c>
      <c r="AF22" s="443">
        <v>0</v>
      </c>
      <c r="AG22" s="436">
        <v>8</v>
      </c>
      <c r="AH22" s="436">
        <v>0</v>
      </c>
      <c r="AI22" s="436">
        <v>14</v>
      </c>
      <c r="AJ22" s="436">
        <v>0</v>
      </c>
      <c r="AK22" s="436">
        <v>32</v>
      </c>
      <c r="AL22" s="444">
        <v>2</v>
      </c>
      <c r="AM22" s="445">
        <f t="shared" si="1"/>
        <v>273</v>
      </c>
      <c r="AN22" s="443">
        <v>4</v>
      </c>
      <c r="AO22" s="436">
        <v>7</v>
      </c>
      <c r="AP22" s="444">
        <v>0</v>
      </c>
      <c r="AQ22" s="446">
        <f t="shared" si="5"/>
        <v>286</v>
      </c>
      <c r="AR22" s="447" t="str">
        <f t="shared" si="2"/>
        <v>OK</v>
      </c>
      <c r="AS22" s="448"/>
    </row>
    <row r="23" spans="1:45" s="449" customFormat="1" ht="19.5" customHeight="1">
      <c r="A23" s="434">
        <v>17</v>
      </c>
      <c r="B23" s="435">
        <f>Affluenza!B24</f>
        <v>403</v>
      </c>
      <c r="C23" s="436">
        <f>Affluenza!C24</f>
        <v>420</v>
      </c>
      <c r="D23" s="437">
        <f t="shared" si="3"/>
        <v>823</v>
      </c>
      <c r="E23" s="435">
        <f>Affluenza!N24</f>
        <v>163</v>
      </c>
      <c r="F23" s="436">
        <f>Affluenza!O24</f>
        <v>154</v>
      </c>
      <c r="G23" s="437">
        <f>Affluenza!P24</f>
        <v>317</v>
      </c>
      <c r="H23" s="438">
        <v>18</v>
      </c>
      <c r="I23" s="439">
        <v>0</v>
      </c>
      <c r="J23" s="438">
        <v>208</v>
      </c>
      <c r="K23" s="439">
        <v>2</v>
      </c>
      <c r="L23" s="438">
        <v>28</v>
      </c>
      <c r="M23" s="439">
        <v>2</v>
      </c>
      <c r="N23" s="438">
        <v>57</v>
      </c>
      <c r="O23" s="439">
        <v>6</v>
      </c>
      <c r="P23" s="440">
        <f t="shared" si="4"/>
        <v>311</v>
      </c>
      <c r="Q23" s="437">
        <f t="shared" si="0"/>
        <v>10</v>
      </c>
      <c r="R23" s="441">
        <v>18</v>
      </c>
      <c r="S23" s="435">
        <v>11</v>
      </c>
      <c r="T23" s="436">
        <v>54</v>
      </c>
      <c r="U23" s="436">
        <v>8</v>
      </c>
      <c r="V23" s="436">
        <v>74</v>
      </c>
      <c r="W23" s="436">
        <v>8</v>
      </c>
      <c r="X23" s="436">
        <v>0</v>
      </c>
      <c r="Y23" s="442">
        <v>51</v>
      </c>
      <c r="Z23" s="443">
        <v>5</v>
      </c>
      <c r="AA23" s="436">
        <v>2</v>
      </c>
      <c r="AB23" s="436">
        <v>12</v>
      </c>
      <c r="AC23" s="436">
        <v>1</v>
      </c>
      <c r="AD23" s="436">
        <v>2</v>
      </c>
      <c r="AE23" s="442">
        <v>4</v>
      </c>
      <c r="AF23" s="443">
        <v>0</v>
      </c>
      <c r="AG23" s="436">
        <v>8</v>
      </c>
      <c r="AH23" s="436">
        <v>2</v>
      </c>
      <c r="AI23" s="436">
        <v>10</v>
      </c>
      <c r="AJ23" s="436">
        <v>1</v>
      </c>
      <c r="AK23" s="436">
        <v>30</v>
      </c>
      <c r="AL23" s="444">
        <v>0</v>
      </c>
      <c r="AM23" s="445">
        <f t="shared" si="1"/>
        <v>301</v>
      </c>
      <c r="AN23" s="443">
        <v>2</v>
      </c>
      <c r="AO23" s="436">
        <v>4</v>
      </c>
      <c r="AP23" s="444">
        <v>0</v>
      </c>
      <c r="AQ23" s="446">
        <f t="shared" si="5"/>
        <v>317</v>
      </c>
      <c r="AR23" s="447" t="str">
        <f t="shared" si="2"/>
        <v>OK</v>
      </c>
      <c r="AS23" s="448"/>
    </row>
    <row r="24" spans="1:45" s="449" customFormat="1" ht="19.5" customHeight="1">
      <c r="A24" s="434">
        <v>18</v>
      </c>
      <c r="B24" s="435">
        <f>Affluenza!B25</f>
        <v>396</v>
      </c>
      <c r="C24" s="436">
        <f>Affluenza!C25</f>
        <v>418</v>
      </c>
      <c r="D24" s="437">
        <f t="shared" si="3"/>
        <v>814</v>
      </c>
      <c r="E24" s="435">
        <f>Affluenza!N25</f>
        <v>135</v>
      </c>
      <c r="F24" s="436">
        <f>Affluenza!O25</f>
        <v>141</v>
      </c>
      <c r="G24" s="437">
        <f>Affluenza!P25</f>
        <v>276</v>
      </c>
      <c r="H24" s="438">
        <v>8</v>
      </c>
      <c r="I24" s="439">
        <v>0</v>
      </c>
      <c r="J24" s="438">
        <v>186</v>
      </c>
      <c r="K24" s="439">
        <v>1</v>
      </c>
      <c r="L24" s="438">
        <v>20</v>
      </c>
      <c r="M24" s="439">
        <v>0</v>
      </c>
      <c r="N24" s="438">
        <v>58</v>
      </c>
      <c r="O24" s="439">
        <v>4</v>
      </c>
      <c r="P24" s="440">
        <f t="shared" si="4"/>
        <v>272</v>
      </c>
      <c r="Q24" s="437">
        <f t="shared" si="0"/>
        <v>5</v>
      </c>
      <c r="R24" s="441">
        <v>8</v>
      </c>
      <c r="S24" s="435">
        <v>12</v>
      </c>
      <c r="T24" s="436">
        <v>48</v>
      </c>
      <c r="U24" s="436">
        <v>10</v>
      </c>
      <c r="V24" s="436">
        <v>74</v>
      </c>
      <c r="W24" s="436">
        <v>0</v>
      </c>
      <c r="X24" s="436">
        <v>0</v>
      </c>
      <c r="Y24" s="442">
        <v>41</v>
      </c>
      <c r="Z24" s="443">
        <v>3</v>
      </c>
      <c r="AA24" s="436">
        <v>1</v>
      </c>
      <c r="AB24" s="436">
        <v>10</v>
      </c>
      <c r="AC24" s="436">
        <v>1</v>
      </c>
      <c r="AD24" s="436">
        <v>4</v>
      </c>
      <c r="AE24" s="442">
        <v>1</v>
      </c>
      <c r="AF24" s="443">
        <v>0</v>
      </c>
      <c r="AG24" s="436">
        <v>0</v>
      </c>
      <c r="AH24" s="436">
        <v>0</v>
      </c>
      <c r="AI24" s="436">
        <v>12</v>
      </c>
      <c r="AJ24" s="436">
        <v>0</v>
      </c>
      <c r="AK24" s="436">
        <v>33</v>
      </c>
      <c r="AL24" s="444">
        <v>9</v>
      </c>
      <c r="AM24" s="445">
        <f t="shared" si="1"/>
        <v>267</v>
      </c>
      <c r="AN24" s="443">
        <v>2</v>
      </c>
      <c r="AO24" s="436">
        <v>2</v>
      </c>
      <c r="AP24" s="444">
        <v>0</v>
      </c>
      <c r="AQ24" s="446">
        <f t="shared" si="5"/>
        <v>276</v>
      </c>
      <c r="AR24" s="447" t="str">
        <f t="shared" si="2"/>
        <v>OK</v>
      </c>
      <c r="AS24" s="448"/>
    </row>
    <row r="25" spans="1:45" s="449" customFormat="1" ht="19.5" customHeight="1">
      <c r="A25" s="434">
        <v>19</v>
      </c>
      <c r="B25" s="435">
        <f>Affluenza!B26</f>
        <v>279</v>
      </c>
      <c r="C25" s="436">
        <f>Affluenza!C26</f>
        <v>323</v>
      </c>
      <c r="D25" s="437">
        <f t="shared" si="3"/>
        <v>602</v>
      </c>
      <c r="E25" s="435">
        <f>Affluenza!N26</f>
        <v>108</v>
      </c>
      <c r="F25" s="436">
        <f>Affluenza!O26</f>
        <v>126</v>
      </c>
      <c r="G25" s="437">
        <f>Affluenza!P26</f>
        <v>234</v>
      </c>
      <c r="H25" s="438">
        <v>16</v>
      </c>
      <c r="I25" s="439">
        <v>1</v>
      </c>
      <c r="J25" s="438">
        <v>133</v>
      </c>
      <c r="K25" s="439">
        <v>2</v>
      </c>
      <c r="L25" s="438">
        <v>32</v>
      </c>
      <c r="M25" s="439">
        <v>1</v>
      </c>
      <c r="N25" s="438">
        <v>39</v>
      </c>
      <c r="O25" s="439">
        <v>3</v>
      </c>
      <c r="P25" s="440">
        <f t="shared" si="4"/>
        <v>220</v>
      </c>
      <c r="Q25" s="437">
        <f t="shared" si="0"/>
        <v>7</v>
      </c>
      <c r="R25" s="441">
        <v>15</v>
      </c>
      <c r="S25" s="435">
        <v>6</v>
      </c>
      <c r="T25" s="436">
        <v>29</v>
      </c>
      <c r="U25" s="436">
        <v>25</v>
      </c>
      <c r="V25" s="436">
        <v>31</v>
      </c>
      <c r="W25" s="436">
        <v>3</v>
      </c>
      <c r="X25" s="436">
        <v>0</v>
      </c>
      <c r="Y25" s="442">
        <v>37</v>
      </c>
      <c r="Z25" s="443">
        <v>21</v>
      </c>
      <c r="AA25" s="436">
        <v>0</v>
      </c>
      <c r="AB25" s="436">
        <v>7</v>
      </c>
      <c r="AC25" s="436">
        <v>0</v>
      </c>
      <c r="AD25" s="436">
        <v>2</v>
      </c>
      <c r="AE25" s="442">
        <v>1</v>
      </c>
      <c r="AF25" s="443">
        <v>0</v>
      </c>
      <c r="AG25" s="436">
        <v>3</v>
      </c>
      <c r="AH25" s="436">
        <v>0</v>
      </c>
      <c r="AI25" s="436">
        <v>6</v>
      </c>
      <c r="AJ25" s="436">
        <v>0</v>
      </c>
      <c r="AK25" s="436">
        <v>24</v>
      </c>
      <c r="AL25" s="444">
        <v>3</v>
      </c>
      <c r="AM25" s="445">
        <f t="shared" si="1"/>
        <v>213</v>
      </c>
      <c r="AN25" s="443">
        <v>3</v>
      </c>
      <c r="AO25" s="436">
        <v>11</v>
      </c>
      <c r="AP25" s="444">
        <v>0</v>
      </c>
      <c r="AQ25" s="446">
        <f t="shared" si="5"/>
        <v>234</v>
      </c>
      <c r="AR25" s="447" t="str">
        <f t="shared" si="2"/>
        <v>OK</v>
      </c>
      <c r="AS25" s="448"/>
    </row>
    <row r="26" spans="1:45" ht="19.5" customHeight="1" thickBot="1">
      <c r="A26" s="57">
        <v>20</v>
      </c>
      <c r="B26" s="223">
        <f>Affluenza!B27</f>
        <v>366</v>
      </c>
      <c r="C26" s="224">
        <f>Affluenza!C27</f>
        <v>375</v>
      </c>
      <c r="D26" s="100">
        <f t="shared" si="3"/>
        <v>741</v>
      </c>
      <c r="E26" s="223">
        <f>Affluenza!N27</f>
        <v>151</v>
      </c>
      <c r="F26" s="224">
        <f>Affluenza!O27</f>
        <v>151</v>
      </c>
      <c r="G26" s="100">
        <f>Affluenza!P27</f>
        <v>302</v>
      </c>
      <c r="H26" s="152">
        <v>5</v>
      </c>
      <c r="I26" s="151">
        <v>1</v>
      </c>
      <c r="J26" s="220">
        <v>176</v>
      </c>
      <c r="K26" s="60">
        <v>3</v>
      </c>
      <c r="L26" s="152">
        <v>57</v>
      </c>
      <c r="M26" s="151">
        <v>2</v>
      </c>
      <c r="N26" s="153">
        <v>54</v>
      </c>
      <c r="O26" s="60">
        <v>2</v>
      </c>
      <c r="P26" s="158">
        <f t="shared" si="4"/>
        <v>292</v>
      </c>
      <c r="Q26" s="157">
        <f t="shared" si="0"/>
        <v>8</v>
      </c>
      <c r="R26" s="209">
        <v>4</v>
      </c>
      <c r="S26" s="58">
        <v>3</v>
      </c>
      <c r="T26" s="54">
        <v>48</v>
      </c>
      <c r="U26" s="59">
        <v>22</v>
      </c>
      <c r="V26" s="59">
        <v>59</v>
      </c>
      <c r="W26" s="54">
        <v>2</v>
      </c>
      <c r="X26" s="54">
        <v>1</v>
      </c>
      <c r="Y26" s="211">
        <v>38</v>
      </c>
      <c r="Z26" s="55">
        <v>27</v>
      </c>
      <c r="AA26" s="54">
        <v>6</v>
      </c>
      <c r="AB26" s="54">
        <v>16</v>
      </c>
      <c r="AC26" s="54">
        <v>1</v>
      </c>
      <c r="AD26" s="54">
        <v>1</v>
      </c>
      <c r="AE26" s="211">
        <v>4</v>
      </c>
      <c r="AF26" s="55">
        <v>0</v>
      </c>
      <c r="AG26" s="54">
        <v>4</v>
      </c>
      <c r="AH26" s="54">
        <v>1</v>
      </c>
      <c r="AI26" s="54">
        <v>16</v>
      </c>
      <c r="AJ26" s="54">
        <v>1</v>
      </c>
      <c r="AK26" s="54">
        <v>27</v>
      </c>
      <c r="AL26" s="56">
        <v>3</v>
      </c>
      <c r="AM26" s="102">
        <f t="shared" si="1"/>
        <v>284</v>
      </c>
      <c r="AN26" s="60">
        <v>1</v>
      </c>
      <c r="AO26" s="59">
        <v>9</v>
      </c>
      <c r="AP26" s="61">
        <v>0</v>
      </c>
      <c r="AQ26" s="180">
        <f t="shared" si="5"/>
        <v>302</v>
      </c>
      <c r="AR26" s="103" t="str">
        <f t="shared" si="2"/>
        <v>OK</v>
      </c>
      <c r="AS26" s="181"/>
    </row>
    <row r="27" spans="1:44" s="63" customFormat="1" ht="24" customHeight="1">
      <c r="A27" s="62"/>
      <c r="B27" s="101">
        <f>SUM(B7:B26)</f>
        <v>7307</v>
      </c>
      <c r="C27" s="101">
        <f>SUM(C7:C26)</f>
        <v>7747</v>
      </c>
      <c r="D27" s="101">
        <f t="shared" si="3"/>
        <v>15054</v>
      </c>
      <c r="E27" s="101">
        <f>SUM(E7:E26)</f>
        <v>3033</v>
      </c>
      <c r="F27" s="101">
        <f aca="true" t="shared" si="6" ref="F27:AQ27">SUM(F7:F26)</f>
        <v>3084</v>
      </c>
      <c r="G27" s="101">
        <f t="shared" si="6"/>
        <v>6117</v>
      </c>
      <c r="H27" s="159">
        <f t="shared" si="6"/>
        <v>252</v>
      </c>
      <c r="I27" s="155">
        <f aca="true" t="shared" si="7" ref="I27:O27">SUM(I7:I26)</f>
        <v>4</v>
      </c>
      <c r="J27" s="154">
        <f t="shared" si="7"/>
        <v>3860</v>
      </c>
      <c r="K27" s="101">
        <f t="shared" si="7"/>
        <v>51</v>
      </c>
      <c r="L27" s="159">
        <f t="shared" si="7"/>
        <v>692</v>
      </c>
      <c r="M27" s="160">
        <f t="shared" si="7"/>
        <v>41</v>
      </c>
      <c r="N27" s="154">
        <f t="shared" si="7"/>
        <v>1095</v>
      </c>
      <c r="O27" s="101">
        <f t="shared" si="7"/>
        <v>70</v>
      </c>
      <c r="P27" s="161">
        <f t="shared" si="6"/>
        <v>5899</v>
      </c>
      <c r="Q27" s="162">
        <f>SUM(Q7:Q26)</f>
        <v>166</v>
      </c>
      <c r="R27" s="216">
        <f t="shared" si="6"/>
        <v>248</v>
      </c>
      <c r="S27" s="161">
        <f t="shared" si="6"/>
        <v>170</v>
      </c>
      <c r="T27" s="178">
        <f t="shared" si="6"/>
        <v>961</v>
      </c>
      <c r="U27" s="178">
        <f t="shared" si="6"/>
        <v>492</v>
      </c>
      <c r="V27" s="178">
        <f t="shared" si="6"/>
        <v>1333</v>
      </c>
      <c r="W27" s="178">
        <f t="shared" si="6"/>
        <v>63</v>
      </c>
      <c r="X27" s="178">
        <f t="shared" si="6"/>
        <v>13</v>
      </c>
      <c r="Y27" s="217">
        <f t="shared" si="6"/>
        <v>777</v>
      </c>
      <c r="Z27" s="177">
        <f t="shared" si="6"/>
        <v>352</v>
      </c>
      <c r="AA27" s="160">
        <f t="shared" si="6"/>
        <v>28</v>
      </c>
      <c r="AB27" s="160">
        <f t="shared" si="6"/>
        <v>184</v>
      </c>
      <c r="AC27" s="160">
        <f t="shared" si="6"/>
        <v>9</v>
      </c>
      <c r="AD27" s="160">
        <f t="shared" si="6"/>
        <v>27</v>
      </c>
      <c r="AE27" s="160">
        <f t="shared" si="6"/>
        <v>51</v>
      </c>
      <c r="AF27" s="160">
        <f t="shared" si="6"/>
        <v>8</v>
      </c>
      <c r="AG27" s="160">
        <f t="shared" si="6"/>
        <v>96</v>
      </c>
      <c r="AH27" s="160">
        <f t="shared" si="6"/>
        <v>8</v>
      </c>
      <c r="AI27" s="160">
        <f t="shared" si="6"/>
        <v>229</v>
      </c>
      <c r="AJ27" s="160">
        <f t="shared" si="6"/>
        <v>12</v>
      </c>
      <c r="AK27" s="176">
        <f t="shared" si="6"/>
        <v>583</v>
      </c>
      <c r="AL27" s="160">
        <f t="shared" si="6"/>
        <v>89</v>
      </c>
      <c r="AM27" s="178">
        <f t="shared" si="6"/>
        <v>5733</v>
      </c>
      <c r="AN27" s="178">
        <f t="shared" si="6"/>
        <v>59</v>
      </c>
      <c r="AO27" s="178">
        <f t="shared" si="6"/>
        <v>158</v>
      </c>
      <c r="AP27" s="178">
        <f t="shared" si="6"/>
        <v>1</v>
      </c>
      <c r="AQ27" s="179">
        <f t="shared" si="6"/>
        <v>6117</v>
      </c>
      <c r="AR27" s="101"/>
    </row>
    <row r="28" spans="5:44" ht="97.5" customHeight="1"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63"/>
      <c r="Q28" s="163"/>
      <c r="R28" s="218" t="str">
        <f>IF(R27&lt;&gt;(H27-I27),"Errore di quadratura con i voti al Presidente collegato (Oliverio)"," ")</f>
        <v> </v>
      </c>
      <c r="S28" s="325" t="str">
        <f>IF((SUM(S27:Y27))&lt;&gt;(J27-K27),"Errore di quadratura con i voti al Presidente collegato (Occhiuto)"," ")</f>
        <v> </v>
      </c>
      <c r="T28" s="325"/>
      <c r="U28" s="325"/>
      <c r="V28" s="325"/>
      <c r="W28" s="325"/>
      <c r="X28" s="325"/>
      <c r="Y28" s="325"/>
      <c r="Z28" s="325" t="str">
        <f>IF((SUM(Z27:AE27))&lt;&gt;(L27-M27),"Errore di quadratura con i voti al Presidente collegato (de Magistris)"," ")</f>
        <v> </v>
      </c>
      <c r="AA28" s="325"/>
      <c r="AB28" s="325"/>
      <c r="AC28" s="325"/>
      <c r="AD28" s="325"/>
      <c r="AE28" s="325"/>
      <c r="AF28" s="326" t="str">
        <f>IF((SUM(AF27:AL27))&lt;&gt;(N27-O27),"Errore di quadratura con i voti al Presidente collegato (Bruni)"," ")</f>
        <v> </v>
      </c>
      <c r="AG28" s="326"/>
      <c r="AH28" s="326"/>
      <c r="AI28" s="326"/>
      <c r="AJ28" s="326"/>
      <c r="AK28" s="326"/>
      <c r="AL28" s="326"/>
      <c r="AM28" s="103"/>
      <c r="AN28" s="103"/>
      <c r="AO28" s="103"/>
      <c r="AP28" s="103"/>
      <c r="AQ28" s="103"/>
      <c r="AR28" s="103"/>
    </row>
  </sheetData>
  <sheetProtection selectLockedCells="1"/>
  <mergeCells count="22">
    <mergeCell ref="E1:G2"/>
    <mergeCell ref="H1:N2"/>
    <mergeCell ref="O1:AQ2"/>
    <mergeCell ref="E3:G5"/>
    <mergeCell ref="P3:P6"/>
    <mergeCell ref="H5:I5"/>
    <mergeCell ref="S28:Y28"/>
    <mergeCell ref="Z28:AE28"/>
    <mergeCell ref="AF28:AL28"/>
    <mergeCell ref="AM3:AM6"/>
    <mergeCell ref="B3:D5"/>
    <mergeCell ref="AO5:AO6"/>
    <mergeCell ref="N5:O5"/>
    <mergeCell ref="H3:O4"/>
    <mergeCell ref="J5:K5"/>
    <mergeCell ref="L5:M5"/>
    <mergeCell ref="Q3:Q6"/>
    <mergeCell ref="R3:AL4"/>
    <mergeCell ref="AQ3:AQ6"/>
    <mergeCell ref="AN5:AN6"/>
    <mergeCell ref="AN3:AP4"/>
    <mergeCell ref="AP5:AP6"/>
  </mergeCells>
  <printOptions horizontalCentered="1" verticalCentered="1"/>
  <pageMargins left="0.15748031496062992" right="0.7480314960629921" top="0.2362204724409449" bottom="0.2362204724409449" header="0.15748031496062992" footer="0.15748031496062992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PageLayoutView="0" workbookViewId="0" topLeftCell="A1">
      <pane xSplit="4" ySplit="4" topLeftCell="Y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33" sqref="D33:D34"/>
    </sheetView>
  </sheetViews>
  <sheetFormatPr defaultColWidth="9.140625" defaultRowHeight="12.75"/>
  <cols>
    <col min="1" max="1" width="6.7109375" style="92" customWidth="1"/>
    <col min="2" max="2" width="25.7109375" style="93" customWidth="1"/>
    <col min="3" max="3" width="6.7109375" style="92" customWidth="1"/>
    <col min="4" max="4" width="6.7109375" style="93" customWidth="1"/>
    <col min="5" max="24" width="6.7109375" style="0" customWidth="1"/>
    <col min="25" max="25" width="9.7109375" style="0" customWidth="1"/>
    <col min="26" max="26" width="5.28125" style="0" customWidth="1"/>
    <col min="29" max="29" width="10.00390625" style="0" bestFit="1" customWidth="1"/>
  </cols>
  <sheetData>
    <row r="1" spans="1:26" ht="24.75" customHeight="1">
      <c r="A1" s="419" t="s">
        <v>254</v>
      </c>
      <c r="B1" s="419"/>
      <c r="C1" s="420"/>
      <c r="D1" s="420"/>
      <c r="E1" s="420"/>
      <c r="F1" s="420"/>
      <c r="G1" s="420"/>
      <c r="H1" s="420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5:26" ht="24.75" customHeight="1" thickBot="1">
      <c r="E2" s="418" t="s">
        <v>255</v>
      </c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64"/>
      <c r="Z2" s="64"/>
    </row>
    <row r="3" spans="1:26" ht="24.75" customHeight="1">
      <c r="A3" s="65"/>
      <c r="B3" s="66"/>
      <c r="C3" s="65"/>
      <c r="D3" s="66"/>
      <c r="E3" s="67" t="s">
        <v>253</v>
      </c>
      <c r="F3" s="67" t="s">
        <v>253</v>
      </c>
      <c r="G3" s="67" t="s">
        <v>253</v>
      </c>
      <c r="H3" s="67" t="s">
        <v>253</v>
      </c>
      <c r="I3" s="67" t="s">
        <v>253</v>
      </c>
      <c r="J3" s="67" t="s">
        <v>253</v>
      </c>
      <c r="K3" s="67" t="s">
        <v>253</v>
      </c>
      <c r="L3" s="67" t="s">
        <v>253</v>
      </c>
      <c r="M3" s="67" t="s">
        <v>253</v>
      </c>
      <c r="N3" s="67" t="s">
        <v>253</v>
      </c>
      <c r="O3" s="67" t="s">
        <v>253</v>
      </c>
      <c r="P3" s="67" t="s">
        <v>253</v>
      </c>
      <c r="Q3" s="67" t="s">
        <v>253</v>
      </c>
      <c r="R3" s="67" t="s">
        <v>253</v>
      </c>
      <c r="S3" s="67" t="s">
        <v>253</v>
      </c>
      <c r="T3" s="67" t="s">
        <v>253</v>
      </c>
      <c r="U3" s="67" t="s">
        <v>253</v>
      </c>
      <c r="V3" s="67" t="s">
        <v>253</v>
      </c>
      <c r="W3" s="67" t="s">
        <v>253</v>
      </c>
      <c r="X3" s="68" t="s">
        <v>253</v>
      </c>
      <c r="Y3" s="421" t="s">
        <v>256</v>
      </c>
      <c r="Z3" s="64"/>
    </row>
    <row r="4" spans="1:26" ht="36" customHeight="1" thickBot="1">
      <c r="A4" s="69" t="s">
        <v>257</v>
      </c>
      <c r="B4" s="70" t="s">
        <v>258</v>
      </c>
      <c r="C4" s="69" t="s">
        <v>259</v>
      </c>
      <c r="D4" s="71" t="s">
        <v>260</v>
      </c>
      <c r="E4" s="72" t="s">
        <v>261</v>
      </c>
      <c r="F4" s="72" t="s">
        <v>262</v>
      </c>
      <c r="G4" s="72" t="s">
        <v>263</v>
      </c>
      <c r="H4" s="72" t="s">
        <v>264</v>
      </c>
      <c r="I4" s="72" t="s">
        <v>265</v>
      </c>
      <c r="J4" s="72" t="s">
        <v>266</v>
      </c>
      <c r="K4" s="72" t="s">
        <v>267</v>
      </c>
      <c r="L4" s="72" t="s">
        <v>268</v>
      </c>
      <c r="M4" s="72" t="s">
        <v>269</v>
      </c>
      <c r="N4" s="72" t="s">
        <v>270</v>
      </c>
      <c r="O4" s="72" t="s">
        <v>271</v>
      </c>
      <c r="P4" s="72" t="s">
        <v>272</v>
      </c>
      <c r="Q4" s="72" t="s">
        <v>273</v>
      </c>
      <c r="R4" s="72" t="s">
        <v>274</v>
      </c>
      <c r="S4" s="72" t="s">
        <v>275</v>
      </c>
      <c r="T4" s="72" t="s">
        <v>276</v>
      </c>
      <c r="U4" s="72" t="s">
        <v>277</v>
      </c>
      <c r="V4" s="72" t="s">
        <v>278</v>
      </c>
      <c r="W4" s="72" t="s">
        <v>279</v>
      </c>
      <c r="X4" s="73" t="s">
        <v>280</v>
      </c>
      <c r="Y4" s="422"/>
      <c r="Z4" s="64"/>
    </row>
    <row r="5" spans="1:26" ht="21.75" customHeight="1">
      <c r="A5" s="74">
        <v>1</v>
      </c>
      <c r="B5" s="164" t="s">
        <v>317</v>
      </c>
      <c r="C5" s="169">
        <v>1</v>
      </c>
      <c r="D5" s="412">
        <f>'Scrutini sezioni'!R27</f>
        <v>248</v>
      </c>
      <c r="E5" s="76">
        <v>0</v>
      </c>
      <c r="F5" s="76">
        <v>0</v>
      </c>
      <c r="G5" s="76">
        <v>1</v>
      </c>
      <c r="H5" s="76">
        <v>0</v>
      </c>
      <c r="I5" s="76">
        <v>0</v>
      </c>
      <c r="J5" s="76">
        <v>0</v>
      </c>
      <c r="K5" s="76">
        <v>0</v>
      </c>
      <c r="L5" s="76">
        <v>0</v>
      </c>
      <c r="M5" s="76">
        <v>0</v>
      </c>
      <c r="N5" s="76">
        <v>0</v>
      </c>
      <c r="O5" s="76">
        <v>0</v>
      </c>
      <c r="P5" s="76">
        <v>0</v>
      </c>
      <c r="Q5" s="76">
        <v>0</v>
      </c>
      <c r="R5" s="76">
        <v>0</v>
      </c>
      <c r="S5" s="76">
        <v>0</v>
      </c>
      <c r="T5" s="76">
        <v>0</v>
      </c>
      <c r="U5" s="76">
        <v>0</v>
      </c>
      <c r="V5" s="76">
        <v>0</v>
      </c>
      <c r="W5" s="76">
        <v>0</v>
      </c>
      <c r="X5" s="76">
        <v>0</v>
      </c>
      <c r="Y5" s="77">
        <f aca="true" t="shared" si="0" ref="Y5:Y68">SUM(E5:X5)</f>
        <v>1</v>
      </c>
      <c r="Z5" s="414">
        <f>IF(SUM(Y5:Y11)&gt;(D5*2),"ERRORE! Totale preferenze maggiore voti di lista ","")</f>
      </c>
    </row>
    <row r="6" spans="1:26" ht="21.75" customHeight="1">
      <c r="A6" s="78">
        <v>2</v>
      </c>
      <c r="B6" s="165" t="s">
        <v>318</v>
      </c>
      <c r="C6" s="170">
        <v>1</v>
      </c>
      <c r="D6" s="413"/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0</v>
      </c>
      <c r="W6" s="80">
        <v>0</v>
      </c>
      <c r="X6" s="81">
        <v>0</v>
      </c>
      <c r="Y6" s="82">
        <f t="shared" si="0"/>
        <v>0</v>
      </c>
      <c r="Z6" s="414"/>
    </row>
    <row r="7" spans="1:26" ht="21.75" customHeight="1">
      <c r="A7" s="78">
        <v>3</v>
      </c>
      <c r="B7" s="165" t="s">
        <v>319</v>
      </c>
      <c r="C7" s="170">
        <v>1</v>
      </c>
      <c r="D7" s="423" t="s">
        <v>472</v>
      </c>
      <c r="E7" s="80">
        <v>5</v>
      </c>
      <c r="F7" s="80">
        <v>5</v>
      </c>
      <c r="G7" s="80">
        <v>5</v>
      </c>
      <c r="H7" s="80">
        <v>2</v>
      </c>
      <c r="I7" s="80">
        <v>13</v>
      </c>
      <c r="J7" s="80">
        <v>12</v>
      </c>
      <c r="K7" s="80">
        <v>20</v>
      </c>
      <c r="L7" s="80">
        <v>12</v>
      </c>
      <c r="M7" s="80">
        <v>14</v>
      </c>
      <c r="N7" s="80">
        <v>5</v>
      </c>
      <c r="O7" s="80">
        <v>19</v>
      </c>
      <c r="P7" s="80">
        <v>18</v>
      </c>
      <c r="Q7" s="80">
        <v>11</v>
      </c>
      <c r="R7" s="80">
        <v>11</v>
      </c>
      <c r="S7" s="80">
        <v>10</v>
      </c>
      <c r="T7" s="80">
        <v>9</v>
      </c>
      <c r="U7" s="80">
        <v>17</v>
      </c>
      <c r="V7" s="80">
        <v>7</v>
      </c>
      <c r="W7" s="80">
        <v>12</v>
      </c>
      <c r="X7" s="81">
        <v>4</v>
      </c>
      <c r="Y7" s="82">
        <f t="shared" si="0"/>
        <v>211</v>
      </c>
      <c r="Z7" s="414"/>
    </row>
    <row r="8" spans="1:26" ht="21.75" customHeight="1">
      <c r="A8" s="78">
        <v>4</v>
      </c>
      <c r="B8" s="165" t="s">
        <v>320</v>
      </c>
      <c r="C8" s="170">
        <v>1</v>
      </c>
      <c r="D8" s="415"/>
      <c r="E8" s="80">
        <v>0</v>
      </c>
      <c r="F8" s="80">
        <v>0</v>
      </c>
      <c r="G8" s="80">
        <v>0</v>
      </c>
      <c r="H8" s="80">
        <v>0</v>
      </c>
      <c r="I8" s="80">
        <v>2</v>
      </c>
      <c r="J8" s="80">
        <v>3</v>
      </c>
      <c r="K8" s="80">
        <v>6</v>
      </c>
      <c r="L8" s="80">
        <v>2</v>
      </c>
      <c r="M8" s="80">
        <v>6</v>
      </c>
      <c r="N8" s="80">
        <v>0</v>
      </c>
      <c r="O8" s="80">
        <v>0</v>
      </c>
      <c r="P8" s="80">
        <v>2</v>
      </c>
      <c r="Q8" s="80">
        <v>2</v>
      </c>
      <c r="R8" s="80">
        <v>1</v>
      </c>
      <c r="S8" s="80">
        <v>1</v>
      </c>
      <c r="T8" s="80">
        <v>0</v>
      </c>
      <c r="U8" s="80">
        <v>0</v>
      </c>
      <c r="V8" s="80">
        <v>0</v>
      </c>
      <c r="W8" s="80">
        <v>8</v>
      </c>
      <c r="X8" s="81">
        <v>0</v>
      </c>
      <c r="Y8" s="82">
        <f t="shared" si="0"/>
        <v>33</v>
      </c>
      <c r="Z8" s="414"/>
    </row>
    <row r="9" spans="1:26" ht="21.75" customHeight="1">
      <c r="A9" s="78">
        <v>5</v>
      </c>
      <c r="B9" s="165" t="s">
        <v>321</v>
      </c>
      <c r="C9" s="170">
        <v>1</v>
      </c>
      <c r="D9" s="415"/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1">
        <v>0</v>
      </c>
      <c r="Y9" s="82">
        <f t="shared" si="0"/>
        <v>0</v>
      </c>
      <c r="Z9" s="414"/>
    </row>
    <row r="10" spans="1:26" ht="21.75" customHeight="1">
      <c r="A10" s="78">
        <v>6</v>
      </c>
      <c r="B10" s="165" t="s">
        <v>322</v>
      </c>
      <c r="C10" s="170">
        <v>1</v>
      </c>
      <c r="D10" s="415"/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1">
        <v>0</v>
      </c>
      <c r="Y10" s="82">
        <f t="shared" si="0"/>
        <v>0</v>
      </c>
      <c r="Z10" s="414"/>
    </row>
    <row r="11" spans="1:26" ht="21.75" customHeight="1" thickBot="1">
      <c r="A11" s="83">
        <v>7</v>
      </c>
      <c r="B11" s="166" t="s">
        <v>323</v>
      </c>
      <c r="C11" s="171">
        <v>1</v>
      </c>
      <c r="D11" s="416"/>
      <c r="E11" s="84">
        <v>1</v>
      </c>
      <c r="F11" s="84">
        <v>0</v>
      </c>
      <c r="G11" s="84">
        <v>0</v>
      </c>
      <c r="H11" s="84">
        <v>5</v>
      </c>
      <c r="I11" s="84">
        <v>0</v>
      </c>
      <c r="J11" s="84">
        <v>0</v>
      </c>
      <c r="K11" s="84">
        <v>1</v>
      </c>
      <c r="L11" s="84">
        <v>2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4</v>
      </c>
      <c r="T11" s="84">
        <v>0</v>
      </c>
      <c r="U11" s="84">
        <v>0</v>
      </c>
      <c r="V11" s="84">
        <v>0</v>
      </c>
      <c r="W11" s="84">
        <v>3</v>
      </c>
      <c r="X11" s="85">
        <v>0</v>
      </c>
      <c r="Y11" s="86">
        <f t="shared" si="0"/>
        <v>16</v>
      </c>
      <c r="Z11" s="414"/>
    </row>
    <row r="12" spans="1:26" ht="21.75" customHeight="1">
      <c r="A12" s="74">
        <v>1</v>
      </c>
      <c r="B12" s="164" t="s">
        <v>324</v>
      </c>
      <c r="C12" s="169">
        <v>2</v>
      </c>
      <c r="D12" s="412">
        <f>'Scrutini sezioni'!S27</f>
        <v>170</v>
      </c>
      <c r="E12" s="76">
        <v>0</v>
      </c>
      <c r="F12" s="76">
        <v>0</v>
      </c>
      <c r="G12" s="76">
        <v>0</v>
      </c>
      <c r="H12" s="76">
        <v>1</v>
      </c>
      <c r="I12" s="76">
        <v>0</v>
      </c>
      <c r="J12" s="76">
        <v>1</v>
      </c>
      <c r="K12" s="76">
        <v>4</v>
      </c>
      <c r="L12" s="76">
        <v>0</v>
      </c>
      <c r="M12" s="76">
        <v>0</v>
      </c>
      <c r="N12" s="76">
        <v>1</v>
      </c>
      <c r="O12" s="76">
        <v>9</v>
      </c>
      <c r="P12" s="76">
        <v>0</v>
      </c>
      <c r="Q12" s="76">
        <v>4</v>
      </c>
      <c r="R12" s="76">
        <v>1</v>
      </c>
      <c r="S12" s="76">
        <v>0</v>
      </c>
      <c r="T12" s="76">
        <v>0</v>
      </c>
      <c r="U12" s="76">
        <v>2</v>
      </c>
      <c r="V12" s="76">
        <v>0</v>
      </c>
      <c r="W12" s="76">
        <v>1</v>
      </c>
      <c r="X12" s="76">
        <v>0</v>
      </c>
      <c r="Y12" s="77">
        <f t="shared" si="0"/>
        <v>24</v>
      </c>
      <c r="Z12" s="414">
        <f>IF(SUM(Y12:Y18)&gt;(D12*2)," ERRORE! Totale preferenze maggiore voti di lista ","")</f>
      </c>
    </row>
    <row r="13" spans="1:26" ht="21.75" customHeight="1">
      <c r="A13" s="78">
        <v>2</v>
      </c>
      <c r="B13" s="165" t="s">
        <v>325</v>
      </c>
      <c r="C13" s="170">
        <v>2</v>
      </c>
      <c r="D13" s="413"/>
      <c r="E13" s="80">
        <v>2</v>
      </c>
      <c r="F13" s="80">
        <v>3</v>
      </c>
      <c r="G13" s="80">
        <v>3</v>
      </c>
      <c r="H13" s="80">
        <v>1</v>
      </c>
      <c r="I13" s="80">
        <v>0</v>
      </c>
      <c r="J13" s="80">
        <v>4</v>
      </c>
      <c r="K13" s="80">
        <v>0</v>
      </c>
      <c r="L13" s="80">
        <v>0</v>
      </c>
      <c r="M13" s="80">
        <v>2</v>
      </c>
      <c r="N13" s="80">
        <v>3</v>
      </c>
      <c r="O13" s="80">
        <v>1</v>
      </c>
      <c r="P13" s="80">
        <v>1</v>
      </c>
      <c r="Q13" s="80">
        <v>1</v>
      </c>
      <c r="R13" s="80">
        <v>0</v>
      </c>
      <c r="S13" s="80">
        <v>1</v>
      </c>
      <c r="T13" s="80">
        <v>1</v>
      </c>
      <c r="U13" s="80">
        <v>1</v>
      </c>
      <c r="V13" s="80">
        <v>2</v>
      </c>
      <c r="W13" s="80">
        <v>1</v>
      </c>
      <c r="X13" s="81">
        <v>0</v>
      </c>
      <c r="Y13" s="82">
        <f t="shared" si="0"/>
        <v>27</v>
      </c>
      <c r="Z13" s="414"/>
    </row>
    <row r="14" spans="1:26" ht="21.75" customHeight="1">
      <c r="A14" s="78">
        <v>3</v>
      </c>
      <c r="B14" s="165" t="s">
        <v>326</v>
      </c>
      <c r="C14" s="170">
        <v>2</v>
      </c>
      <c r="D14" s="424" t="s">
        <v>473</v>
      </c>
      <c r="E14" s="80">
        <v>0</v>
      </c>
      <c r="F14" s="80">
        <v>0</v>
      </c>
      <c r="G14" s="80">
        <v>1</v>
      </c>
      <c r="H14" s="80">
        <v>1</v>
      </c>
      <c r="I14" s="80">
        <v>0</v>
      </c>
      <c r="J14" s="80">
        <v>0</v>
      </c>
      <c r="K14" s="80">
        <v>0</v>
      </c>
      <c r="L14" s="80">
        <v>0</v>
      </c>
      <c r="M14" s="80">
        <v>1</v>
      </c>
      <c r="N14" s="80">
        <v>1</v>
      </c>
      <c r="O14" s="80">
        <v>3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3</v>
      </c>
      <c r="V14" s="80">
        <v>0</v>
      </c>
      <c r="W14" s="80">
        <v>0</v>
      </c>
      <c r="X14" s="81">
        <v>0</v>
      </c>
      <c r="Y14" s="82">
        <f t="shared" si="0"/>
        <v>10</v>
      </c>
      <c r="Z14" s="414"/>
    </row>
    <row r="15" spans="1:26" ht="21.75" customHeight="1">
      <c r="A15" s="78">
        <v>4</v>
      </c>
      <c r="B15" s="165" t="s">
        <v>327</v>
      </c>
      <c r="C15" s="170">
        <v>2</v>
      </c>
      <c r="D15" s="424"/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1</v>
      </c>
      <c r="X15" s="81">
        <v>0</v>
      </c>
      <c r="Y15" s="82">
        <f t="shared" si="0"/>
        <v>1</v>
      </c>
      <c r="Z15" s="414"/>
    </row>
    <row r="16" spans="1:26" ht="21.75" customHeight="1">
      <c r="A16" s="78">
        <v>5</v>
      </c>
      <c r="B16" s="165" t="s">
        <v>328</v>
      </c>
      <c r="C16" s="170">
        <v>2</v>
      </c>
      <c r="D16" s="424"/>
      <c r="E16" s="80">
        <v>2</v>
      </c>
      <c r="F16" s="80">
        <v>0</v>
      </c>
      <c r="G16" s="80">
        <v>0</v>
      </c>
      <c r="H16" s="80">
        <v>1</v>
      </c>
      <c r="I16" s="80">
        <v>0</v>
      </c>
      <c r="J16" s="80">
        <v>1</v>
      </c>
      <c r="K16" s="80">
        <v>2</v>
      </c>
      <c r="L16" s="80">
        <v>1</v>
      </c>
      <c r="M16" s="80">
        <v>1</v>
      </c>
      <c r="N16" s="80">
        <v>0</v>
      </c>
      <c r="O16" s="80">
        <v>4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1">
        <v>0</v>
      </c>
      <c r="Y16" s="82">
        <f t="shared" si="0"/>
        <v>12</v>
      </c>
      <c r="Z16" s="414"/>
    </row>
    <row r="17" spans="1:26" ht="21.75" customHeight="1">
      <c r="A17" s="78">
        <v>6</v>
      </c>
      <c r="B17" s="165" t="s">
        <v>329</v>
      </c>
      <c r="C17" s="170">
        <v>2</v>
      </c>
      <c r="D17" s="424"/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1</v>
      </c>
      <c r="L17" s="80">
        <v>0</v>
      </c>
      <c r="M17" s="80">
        <v>0</v>
      </c>
      <c r="N17" s="80">
        <v>0</v>
      </c>
      <c r="O17" s="80">
        <v>4</v>
      </c>
      <c r="P17" s="80">
        <v>0</v>
      </c>
      <c r="Q17" s="80">
        <v>9</v>
      </c>
      <c r="R17" s="80">
        <v>0</v>
      </c>
      <c r="S17" s="80">
        <v>0</v>
      </c>
      <c r="T17" s="80">
        <v>1</v>
      </c>
      <c r="U17" s="80">
        <v>1</v>
      </c>
      <c r="V17" s="80">
        <v>0</v>
      </c>
      <c r="W17" s="80">
        <v>2</v>
      </c>
      <c r="X17" s="81">
        <v>2</v>
      </c>
      <c r="Y17" s="82">
        <f t="shared" si="0"/>
        <v>20</v>
      </c>
      <c r="Z17" s="414"/>
    </row>
    <row r="18" spans="1:26" ht="21.75" customHeight="1" thickBot="1">
      <c r="A18" s="83">
        <v>7</v>
      </c>
      <c r="B18" s="166" t="s">
        <v>330</v>
      </c>
      <c r="C18" s="171">
        <v>2</v>
      </c>
      <c r="D18" s="425"/>
      <c r="E18" s="84">
        <v>5</v>
      </c>
      <c r="F18" s="84">
        <v>14</v>
      </c>
      <c r="G18" s="84">
        <v>1</v>
      </c>
      <c r="H18" s="84">
        <v>4</v>
      </c>
      <c r="I18" s="84">
        <v>0</v>
      </c>
      <c r="J18" s="84">
        <v>11</v>
      </c>
      <c r="K18" s="84">
        <v>1</v>
      </c>
      <c r="L18" s="84">
        <v>0</v>
      </c>
      <c r="M18" s="84">
        <v>6</v>
      </c>
      <c r="N18" s="84">
        <v>11</v>
      </c>
      <c r="O18" s="84">
        <v>11</v>
      </c>
      <c r="P18" s="84">
        <v>3</v>
      </c>
      <c r="Q18" s="84">
        <v>7</v>
      </c>
      <c r="R18" s="84">
        <v>0</v>
      </c>
      <c r="S18" s="84">
        <v>1</v>
      </c>
      <c r="T18" s="84">
        <v>1</v>
      </c>
      <c r="U18" s="84">
        <v>7</v>
      </c>
      <c r="V18" s="84">
        <v>10</v>
      </c>
      <c r="W18" s="84">
        <v>2</v>
      </c>
      <c r="X18" s="85">
        <v>1</v>
      </c>
      <c r="Y18" s="86">
        <f t="shared" si="0"/>
        <v>96</v>
      </c>
      <c r="Z18" s="414"/>
    </row>
    <row r="19" spans="1:26" ht="21.75" customHeight="1">
      <c r="A19" s="88">
        <v>1</v>
      </c>
      <c r="B19" s="167" t="s">
        <v>331</v>
      </c>
      <c r="C19" s="130">
        <v>3</v>
      </c>
      <c r="D19" s="417">
        <f>'Scrutini sezioni'!T27</f>
        <v>961</v>
      </c>
      <c r="E19" s="89">
        <v>6</v>
      </c>
      <c r="F19" s="89">
        <v>0</v>
      </c>
      <c r="G19" s="89">
        <v>0</v>
      </c>
      <c r="H19" s="89">
        <v>0</v>
      </c>
      <c r="I19" s="89">
        <v>1</v>
      </c>
      <c r="J19" s="89">
        <v>3</v>
      </c>
      <c r="K19" s="89">
        <v>1</v>
      </c>
      <c r="L19" s="89">
        <v>1</v>
      </c>
      <c r="M19" s="89">
        <v>0</v>
      </c>
      <c r="N19" s="89">
        <v>2</v>
      </c>
      <c r="O19" s="89">
        <v>1</v>
      </c>
      <c r="P19" s="89">
        <v>0</v>
      </c>
      <c r="Q19" s="89">
        <v>0</v>
      </c>
      <c r="R19" s="89">
        <v>1</v>
      </c>
      <c r="S19" s="89">
        <v>0</v>
      </c>
      <c r="T19" s="89">
        <v>1</v>
      </c>
      <c r="U19" s="89">
        <v>0</v>
      </c>
      <c r="V19" s="89">
        <v>0</v>
      </c>
      <c r="W19" s="89">
        <v>1</v>
      </c>
      <c r="X19" s="90">
        <v>2</v>
      </c>
      <c r="Y19" s="91">
        <f t="shared" si="0"/>
        <v>20</v>
      </c>
      <c r="Z19" s="414">
        <f>IF(SUM(Y19:Y25)&gt;(D19*2)," ERRORE! Totale preferenze maggiore voti di lista","")</f>
      </c>
    </row>
    <row r="20" spans="1:26" ht="21.75" customHeight="1">
      <c r="A20" s="79">
        <v>2</v>
      </c>
      <c r="B20" s="165" t="s">
        <v>332</v>
      </c>
      <c r="C20" s="170">
        <v>3</v>
      </c>
      <c r="D20" s="413"/>
      <c r="E20" s="80">
        <v>0</v>
      </c>
      <c r="F20" s="80">
        <v>0</v>
      </c>
      <c r="G20" s="80">
        <v>1</v>
      </c>
      <c r="H20" s="80">
        <v>0</v>
      </c>
      <c r="I20" s="80">
        <v>1</v>
      </c>
      <c r="J20" s="80">
        <v>1</v>
      </c>
      <c r="K20" s="80">
        <v>1</v>
      </c>
      <c r="L20" s="80">
        <v>0</v>
      </c>
      <c r="M20" s="80">
        <v>0</v>
      </c>
      <c r="N20" s="80">
        <v>5</v>
      </c>
      <c r="O20" s="80">
        <v>0</v>
      </c>
      <c r="P20" s="80">
        <v>2</v>
      </c>
      <c r="Q20" s="80">
        <v>4</v>
      </c>
      <c r="R20" s="80">
        <v>0</v>
      </c>
      <c r="S20" s="80">
        <v>0</v>
      </c>
      <c r="T20" s="80">
        <v>1</v>
      </c>
      <c r="U20" s="80">
        <v>3</v>
      </c>
      <c r="V20" s="80">
        <v>1</v>
      </c>
      <c r="W20" s="80">
        <v>0</v>
      </c>
      <c r="X20" s="81">
        <v>1</v>
      </c>
      <c r="Y20" s="82">
        <f t="shared" si="0"/>
        <v>21</v>
      </c>
      <c r="Z20" s="414"/>
    </row>
    <row r="21" spans="1:26" ht="21.75" customHeight="1">
      <c r="A21" s="79">
        <v>3</v>
      </c>
      <c r="B21" s="165" t="s">
        <v>333</v>
      </c>
      <c r="C21" s="170">
        <v>3</v>
      </c>
      <c r="D21" s="415" t="s">
        <v>474</v>
      </c>
      <c r="E21" s="80">
        <v>7</v>
      </c>
      <c r="F21" s="80">
        <v>0</v>
      </c>
      <c r="G21" s="80">
        <v>0</v>
      </c>
      <c r="H21" s="80">
        <v>0</v>
      </c>
      <c r="I21" s="80">
        <v>0</v>
      </c>
      <c r="J21" s="80">
        <v>1</v>
      </c>
      <c r="K21" s="80">
        <v>0</v>
      </c>
      <c r="L21" s="80">
        <v>3</v>
      </c>
      <c r="M21" s="80">
        <v>3</v>
      </c>
      <c r="N21" s="80">
        <v>0</v>
      </c>
      <c r="O21" s="80">
        <v>4</v>
      </c>
      <c r="P21" s="80">
        <v>2</v>
      </c>
      <c r="Q21" s="80">
        <v>1</v>
      </c>
      <c r="R21" s="80">
        <v>1</v>
      </c>
      <c r="S21" s="80">
        <v>0</v>
      </c>
      <c r="T21" s="80">
        <v>0</v>
      </c>
      <c r="U21" s="80">
        <v>2</v>
      </c>
      <c r="V21" s="80">
        <v>0</v>
      </c>
      <c r="W21" s="80">
        <v>3</v>
      </c>
      <c r="X21" s="81">
        <v>1</v>
      </c>
      <c r="Y21" s="82">
        <f t="shared" si="0"/>
        <v>28</v>
      </c>
      <c r="Z21" s="414"/>
    </row>
    <row r="22" spans="1:26" ht="21.75" customHeight="1">
      <c r="A22" s="79">
        <v>4</v>
      </c>
      <c r="B22" s="165" t="s">
        <v>334</v>
      </c>
      <c r="C22" s="170">
        <v>3</v>
      </c>
      <c r="D22" s="415"/>
      <c r="E22" s="80">
        <v>14</v>
      </c>
      <c r="F22" s="80">
        <v>3</v>
      </c>
      <c r="G22" s="80">
        <v>13</v>
      </c>
      <c r="H22" s="80">
        <v>8</v>
      </c>
      <c r="I22" s="80">
        <v>9</v>
      </c>
      <c r="J22" s="80">
        <v>13</v>
      </c>
      <c r="K22" s="80">
        <v>17</v>
      </c>
      <c r="L22" s="80">
        <v>16</v>
      </c>
      <c r="M22" s="80">
        <v>27</v>
      </c>
      <c r="N22" s="80">
        <v>15</v>
      </c>
      <c r="O22" s="80">
        <v>57</v>
      </c>
      <c r="P22" s="80">
        <v>12</v>
      </c>
      <c r="Q22" s="80">
        <v>20</v>
      </c>
      <c r="R22" s="80">
        <v>25</v>
      </c>
      <c r="S22" s="80">
        <v>25</v>
      </c>
      <c r="T22" s="80">
        <v>16</v>
      </c>
      <c r="U22" s="80">
        <v>14</v>
      </c>
      <c r="V22" s="80">
        <v>18</v>
      </c>
      <c r="W22" s="80">
        <v>12</v>
      </c>
      <c r="X22" s="81">
        <v>12</v>
      </c>
      <c r="Y22" s="82">
        <f t="shared" si="0"/>
        <v>346</v>
      </c>
      <c r="Z22" s="414"/>
    </row>
    <row r="23" spans="1:26" ht="21.75" customHeight="1">
      <c r="A23" s="79">
        <v>5</v>
      </c>
      <c r="B23" s="165" t="s">
        <v>335</v>
      </c>
      <c r="C23" s="170">
        <v>3</v>
      </c>
      <c r="D23" s="415"/>
      <c r="E23" s="80">
        <v>30</v>
      </c>
      <c r="F23" s="80">
        <v>16</v>
      </c>
      <c r="G23" s="80">
        <v>4</v>
      </c>
      <c r="H23" s="80">
        <v>11</v>
      </c>
      <c r="I23" s="80">
        <v>12</v>
      </c>
      <c r="J23" s="80">
        <v>15</v>
      </c>
      <c r="K23" s="80">
        <v>10</v>
      </c>
      <c r="L23" s="80">
        <v>16</v>
      </c>
      <c r="M23" s="80">
        <v>35</v>
      </c>
      <c r="N23" s="80">
        <v>29</v>
      </c>
      <c r="O23" s="80">
        <v>46</v>
      </c>
      <c r="P23" s="80">
        <v>34</v>
      </c>
      <c r="Q23" s="80">
        <v>15</v>
      </c>
      <c r="R23" s="80">
        <v>32</v>
      </c>
      <c r="S23" s="80">
        <v>14</v>
      </c>
      <c r="T23" s="80">
        <v>24</v>
      </c>
      <c r="U23" s="80">
        <v>30</v>
      </c>
      <c r="V23" s="80">
        <v>24</v>
      </c>
      <c r="W23" s="80">
        <v>16</v>
      </c>
      <c r="X23" s="81">
        <v>30</v>
      </c>
      <c r="Y23" s="82">
        <f t="shared" si="0"/>
        <v>443</v>
      </c>
      <c r="Z23" s="414"/>
    </row>
    <row r="24" spans="1:26" ht="21.75" customHeight="1">
      <c r="A24" s="79">
        <v>6</v>
      </c>
      <c r="B24" s="165" t="s">
        <v>336</v>
      </c>
      <c r="C24" s="170">
        <v>3</v>
      </c>
      <c r="D24" s="415"/>
      <c r="E24" s="80">
        <v>11</v>
      </c>
      <c r="F24" s="80">
        <v>8</v>
      </c>
      <c r="G24" s="80">
        <v>1</v>
      </c>
      <c r="H24" s="80">
        <v>5</v>
      </c>
      <c r="I24" s="80">
        <v>7</v>
      </c>
      <c r="J24" s="80">
        <v>6</v>
      </c>
      <c r="K24" s="80">
        <v>13</v>
      </c>
      <c r="L24" s="80">
        <v>5</v>
      </c>
      <c r="M24" s="80">
        <v>16</v>
      </c>
      <c r="N24" s="80">
        <v>16</v>
      </c>
      <c r="O24" s="80">
        <v>52</v>
      </c>
      <c r="P24" s="80">
        <v>9</v>
      </c>
      <c r="Q24" s="80">
        <v>8</v>
      </c>
      <c r="R24" s="80">
        <v>14</v>
      </c>
      <c r="S24" s="80">
        <v>8</v>
      </c>
      <c r="T24" s="80">
        <v>8</v>
      </c>
      <c r="U24" s="80">
        <v>15</v>
      </c>
      <c r="V24" s="80">
        <v>20</v>
      </c>
      <c r="W24" s="80">
        <v>2</v>
      </c>
      <c r="X24" s="81">
        <v>14</v>
      </c>
      <c r="Y24" s="82">
        <f t="shared" si="0"/>
        <v>238</v>
      </c>
      <c r="Z24" s="414"/>
    </row>
    <row r="25" spans="1:26" ht="21.75" customHeight="1" thickBot="1">
      <c r="A25" s="79">
        <v>7</v>
      </c>
      <c r="B25" s="165" t="s">
        <v>337</v>
      </c>
      <c r="C25" s="170">
        <v>3</v>
      </c>
      <c r="D25" s="415"/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2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1">
        <v>0</v>
      </c>
      <c r="Y25" s="86">
        <f t="shared" si="0"/>
        <v>2</v>
      </c>
      <c r="Z25" s="414"/>
    </row>
    <row r="26" spans="1:26" ht="21.75" customHeight="1">
      <c r="A26" s="75">
        <v>1</v>
      </c>
      <c r="B26" s="164" t="s">
        <v>338</v>
      </c>
      <c r="C26" s="169">
        <v>4</v>
      </c>
      <c r="D26" s="412">
        <f>'Scrutini sezioni'!U27</f>
        <v>492</v>
      </c>
      <c r="E26" s="76">
        <v>10</v>
      </c>
      <c r="F26" s="76">
        <v>34</v>
      </c>
      <c r="G26" s="76">
        <v>6</v>
      </c>
      <c r="H26" s="76">
        <v>10</v>
      </c>
      <c r="I26" s="76">
        <v>12</v>
      </c>
      <c r="J26" s="76">
        <v>13</v>
      </c>
      <c r="K26" s="76">
        <v>16</v>
      </c>
      <c r="L26" s="76">
        <v>5</v>
      </c>
      <c r="M26" s="76">
        <v>9</v>
      </c>
      <c r="N26" s="76">
        <v>12</v>
      </c>
      <c r="O26" s="76">
        <v>11</v>
      </c>
      <c r="P26" s="76">
        <v>9</v>
      </c>
      <c r="Q26" s="76">
        <v>9</v>
      </c>
      <c r="R26" s="76">
        <v>14</v>
      </c>
      <c r="S26" s="76">
        <v>9</v>
      </c>
      <c r="T26" s="76">
        <v>2</v>
      </c>
      <c r="U26" s="76">
        <v>0</v>
      </c>
      <c r="V26" s="76">
        <v>10</v>
      </c>
      <c r="W26" s="76">
        <v>14</v>
      </c>
      <c r="X26" s="87">
        <v>7</v>
      </c>
      <c r="Y26" s="91">
        <f t="shared" si="0"/>
        <v>212</v>
      </c>
      <c r="Z26" s="414">
        <f>IF(SUM(Y26:Y32)&gt;(D26*2)," ERRORE! Totale preferenze maggiore voti di lista ","")</f>
      </c>
    </row>
    <row r="27" spans="1:26" ht="21.75" customHeight="1">
      <c r="A27" s="79">
        <v>2</v>
      </c>
      <c r="B27" s="165" t="s">
        <v>339</v>
      </c>
      <c r="C27" s="170">
        <v>4</v>
      </c>
      <c r="D27" s="413"/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2</v>
      </c>
      <c r="K27" s="80">
        <v>0</v>
      </c>
      <c r="L27" s="80">
        <v>2</v>
      </c>
      <c r="M27" s="80">
        <v>1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1</v>
      </c>
      <c r="T27" s="80">
        <v>1</v>
      </c>
      <c r="U27" s="80">
        <v>0</v>
      </c>
      <c r="V27" s="80">
        <v>0</v>
      </c>
      <c r="W27" s="80">
        <v>0</v>
      </c>
      <c r="X27" s="81">
        <v>0</v>
      </c>
      <c r="Y27" s="82">
        <f t="shared" si="0"/>
        <v>7</v>
      </c>
      <c r="Z27" s="414"/>
    </row>
    <row r="28" spans="1:26" ht="21.75" customHeight="1">
      <c r="A28" s="79">
        <v>3</v>
      </c>
      <c r="B28" s="165" t="s">
        <v>340</v>
      </c>
      <c r="C28" s="170">
        <v>4</v>
      </c>
      <c r="D28" s="415" t="s">
        <v>312</v>
      </c>
      <c r="E28" s="80">
        <v>2</v>
      </c>
      <c r="F28" s="80">
        <v>19</v>
      </c>
      <c r="G28" s="80">
        <v>2</v>
      </c>
      <c r="H28" s="80">
        <v>2</v>
      </c>
      <c r="I28" s="80">
        <v>2</v>
      </c>
      <c r="J28" s="80">
        <v>3</v>
      </c>
      <c r="K28" s="80">
        <v>1</v>
      </c>
      <c r="L28" s="80">
        <v>0</v>
      </c>
      <c r="M28" s="80">
        <v>3</v>
      </c>
      <c r="N28" s="80">
        <v>4</v>
      </c>
      <c r="O28" s="80">
        <v>0</v>
      </c>
      <c r="P28" s="80">
        <v>0</v>
      </c>
      <c r="Q28" s="80">
        <v>3</v>
      </c>
      <c r="R28" s="80">
        <v>8</v>
      </c>
      <c r="S28" s="80">
        <v>1</v>
      </c>
      <c r="T28" s="80">
        <v>0</v>
      </c>
      <c r="U28" s="80">
        <v>1</v>
      </c>
      <c r="V28" s="80">
        <v>0</v>
      </c>
      <c r="W28" s="80">
        <v>2</v>
      </c>
      <c r="X28" s="81">
        <v>7</v>
      </c>
      <c r="Y28" s="82">
        <f t="shared" si="0"/>
        <v>60</v>
      </c>
      <c r="Z28" s="414"/>
    </row>
    <row r="29" spans="1:26" ht="21.75" customHeight="1">
      <c r="A29" s="79">
        <v>4</v>
      </c>
      <c r="B29" s="165" t="s">
        <v>341</v>
      </c>
      <c r="C29" s="170">
        <v>4</v>
      </c>
      <c r="D29" s="415"/>
      <c r="E29" s="80">
        <v>4</v>
      </c>
      <c r="F29" s="80">
        <v>9</v>
      </c>
      <c r="G29" s="80">
        <v>3</v>
      </c>
      <c r="H29" s="80">
        <v>6</v>
      </c>
      <c r="I29" s="80">
        <v>4</v>
      </c>
      <c r="J29" s="80">
        <v>4</v>
      </c>
      <c r="K29" s="80">
        <v>5</v>
      </c>
      <c r="L29" s="80">
        <v>0</v>
      </c>
      <c r="M29" s="80">
        <v>2</v>
      </c>
      <c r="N29" s="80">
        <v>1</v>
      </c>
      <c r="O29" s="80">
        <v>0</v>
      </c>
      <c r="P29" s="80">
        <v>0</v>
      </c>
      <c r="Q29" s="80">
        <v>5</v>
      </c>
      <c r="R29" s="80">
        <v>5</v>
      </c>
      <c r="S29" s="80">
        <v>4</v>
      </c>
      <c r="T29" s="80">
        <v>3</v>
      </c>
      <c r="U29" s="80">
        <v>0</v>
      </c>
      <c r="V29" s="80">
        <v>6</v>
      </c>
      <c r="W29" s="80">
        <v>5</v>
      </c>
      <c r="X29" s="81">
        <v>0</v>
      </c>
      <c r="Y29" s="82">
        <f t="shared" si="0"/>
        <v>66</v>
      </c>
      <c r="Z29" s="414"/>
    </row>
    <row r="30" spans="1:26" ht="21.75" customHeight="1">
      <c r="A30" s="79">
        <v>5</v>
      </c>
      <c r="B30" s="165" t="s">
        <v>342</v>
      </c>
      <c r="C30" s="170">
        <v>4</v>
      </c>
      <c r="D30" s="415"/>
      <c r="E30" s="80">
        <v>1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2</v>
      </c>
      <c r="L30" s="80">
        <v>0</v>
      </c>
      <c r="M30" s="80">
        <v>0</v>
      </c>
      <c r="N30" s="80">
        <v>0</v>
      </c>
      <c r="O30" s="80">
        <v>0</v>
      </c>
      <c r="P30" s="80">
        <v>1</v>
      </c>
      <c r="Q30" s="80">
        <v>0</v>
      </c>
      <c r="R30" s="80">
        <v>1</v>
      </c>
      <c r="S30" s="80">
        <v>0</v>
      </c>
      <c r="T30" s="80">
        <v>0</v>
      </c>
      <c r="U30" s="80">
        <v>0</v>
      </c>
      <c r="V30" s="80">
        <v>0</v>
      </c>
      <c r="W30" s="80">
        <v>2</v>
      </c>
      <c r="X30" s="81">
        <v>0</v>
      </c>
      <c r="Y30" s="82">
        <f t="shared" si="0"/>
        <v>7</v>
      </c>
      <c r="Z30" s="414"/>
    </row>
    <row r="31" spans="1:26" ht="21.75" customHeight="1">
      <c r="A31" s="79">
        <v>6</v>
      </c>
      <c r="B31" s="165" t="s">
        <v>343</v>
      </c>
      <c r="C31" s="170">
        <v>4</v>
      </c>
      <c r="D31" s="415"/>
      <c r="E31" s="80">
        <v>12</v>
      </c>
      <c r="F31" s="80">
        <v>3</v>
      </c>
      <c r="G31" s="80">
        <v>5</v>
      </c>
      <c r="H31" s="80">
        <v>5</v>
      </c>
      <c r="I31" s="80">
        <v>10</v>
      </c>
      <c r="J31" s="80">
        <v>15</v>
      </c>
      <c r="K31" s="80">
        <v>18</v>
      </c>
      <c r="L31" s="80">
        <v>14</v>
      </c>
      <c r="M31" s="80">
        <v>11</v>
      </c>
      <c r="N31" s="80">
        <v>22</v>
      </c>
      <c r="O31" s="80">
        <v>0</v>
      </c>
      <c r="P31" s="80">
        <v>7</v>
      </c>
      <c r="Q31" s="80">
        <v>17</v>
      </c>
      <c r="R31" s="80">
        <v>10</v>
      </c>
      <c r="S31" s="80">
        <v>14</v>
      </c>
      <c r="T31" s="80">
        <v>10</v>
      </c>
      <c r="U31" s="80">
        <v>2</v>
      </c>
      <c r="V31" s="80">
        <v>0</v>
      </c>
      <c r="W31" s="80">
        <v>5</v>
      </c>
      <c r="X31" s="81">
        <v>2</v>
      </c>
      <c r="Y31" s="82">
        <f t="shared" si="0"/>
        <v>182</v>
      </c>
      <c r="Z31" s="414"/>
    </row>
    <row r="32" spans="1:26" ht="21.75" customHeight="1" thickBot="1">
      <c r="A32" s="79">
        <v>7</v>
      </c>
      <c r="B32" s="165" t="s">
        <v>344</v>
      </c>
      <c r="C32" s="170">
        <v>4</v>
      </c>
      <c r="D32" s="415"/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1</v>
      </c>
      <c r="K32" s="80">
        <v>1</v>
      </c>
      <c r="L32" s="80">
        <v>1</v>
      </c>
      <c r="M32" s="80">
        <v>0</v>
      </c>
      <c r="N32" s="80">
        <v>1</v>
      </c>
      <c r="O32" s="80">
        <v>1</v>
      </c>
      <c r="P32" s="80">
        <v>0</v>
      </c>
      <c r="Q32" s="80">
        <v>2</v>
      </c>
      <c r="R32" s="80">
        <v>0</v>
      </c>
      <c r="S32" s="80">
        <v>1</v>
      </c>
      <c r="T32" s="80">
        <v>1</v>
      </c>
      <c r="U32" s="80">
        <v>0</v>
      </c>
      <c r="V32" s="80">
        <v>0</v>
      </c>
      <c r="W32" s="80">
        <v>0</v>
      </c>
      <c r="X32" s="81">
        <v>2</v>
      </c>
      <c r="Y32" s="86">
        <f t="shared" si="0"/>
        <v>11</v>
      </c>
      <c r="Z32" s="414"/>
    </row>
    <row r="33" spans="1:26" ht="21.75" customHeight="1">
      <c r="A33" s="75">
        <v>1</v>
      </c>
      <c r="B33" s="164" t="s">
        <v>345</v>
      </c>
      <c r="C33" s="169">
        <v>5</v>
      </c>
      <c r="D33" s="412">
        <f>'Scrutini sezioni'!V27</f>
        <v>1333</v>
      </c>
      <c r="E33" s="76">
        <v>24</v>
      </c>
      <c r="F33" s="76">
        <v>17</v>
      </c>
      <c r="G33" s="76">
        <v>6</v>
      </c>
      <c r="H33" s="76">
        <v>25</v>
      </c>
      <c r="I33" s="76">
        <v>29</v>
      </c>
      <c r="J33" s="76">
        <v>21</v>
      </c>
      <c r="K33" s="76">
        <v>48</v>
      </c>
      <c r="L33" s="76">
        <v>13</v>
      </c>
      <c r="M33" s="76">
        <v>21</v>
      </c>
      <c r="N33" s="76">
        <v>32</v>
      </c>
      <c r="O33" s="76">
        <v>164</v>
      </c>
      <c r="P33" s="76">
        <v>36</v>
      </c>
      <c r="Q33" s="76">
        <v>30</v>
      </c>
      <c r="R33" s="76">
        <v>48</v>
      </c>
      <c r="S33" s="76">
        <v>23</v>
      </c>
      <c r="T33" s="76">
        <v>17</v>
      </c>
      <c r="U33" s="76">
        <v>16</v>
      </c>
      <c r="V33" s="76">
        <v>12</v>
      </c>
      <c r="W33" s="76">
        <v>12</v>
      </c>
      <c r="X33" s="87">
        <v>20</v>
      </c>
      <c r="Y33" s="91">
        <f t="shared" si="0"/>
        <v>614</v>
      </c>
      <c r="Z33" s="414">
        <f>IF(SUM(Y33:Y39)&gt;(D33*2)," ERRORE! Totale preferenze maggiore voti di lista ","")</f>
      </c>
    </row>
    <row r="34" spans="1:26" ht="21.75" customHeight="1">
      <c r="A34" s="79">
        <v>2</v>
      </c>
      <c r="B34" s="165" t="s">
        <v>346</v>
      </c>
      <c r="C34" s="170">
        <v>5</v>
      </c>
      <c r="D34" s="413"/>
      <c r="E34" s="80">
        <v>13</v>
      </c>
      <c r="F34" s="80">
        <v>17</v>
      </c>
      <c r="G34" s="80">
        <v>6</v>
      </c>
      <c r="H34" s="80">
        <v>6</v>
      </c>
      <c r="I34" s="80">
        <v>18</v>
      </c>
      <c r="J34" s="80">
        <v>11</v>
      </c>
      <c r="K34" s="80">
        <v>21</v>
      </c>
      <c r="L34" s="80">
        <v>5</v>
      </c>
      <c r="M34" s="80">
        <v>16</v>
      </c>
      <c r="N34" s="80">
        <v>26</v>
      </c>
      <c r="O34" s="80">
        <v>23</v>
      </c>
      <c r="P34" s="80">
        <v>13</v>
      </c>
      <c r="Q34" s="80">
        <v>13</v>
      </c>
      <c r="R34" s="80">
        <v>17</v>
      </c>
      <c r="S34" s="80">
        <v>19</v>
      </c>
      <c r="T34" s="80">
        <v>20</v>
      </c>
      <c r="U34" s="80">
        <v>39</v>
      </c>
      <c r="V34" s="80">
        <v>44</v>
      </c>
      <c r="W34" s="80">
        <v>9</v>
      </c>
      <c r="X34" s="81">
        <v>12</v>
      </c>
      <c r="Y34" s="82">
        <f t="shared" si="0"/>
        <v>348</v>
      </c>
      <c r="Z34" s="414"/>
    </row>
    <row r="35" spans="1:26" ht="21.75" customHeight="1">
      <c r="A35" s="79">
        <v>3</v>
      </c>
      <c r="B35" s="165" t="s">
        <v>347</v>
      </c>
      <c r="C35" s="170">
        <v>5</v>
      </c>
      <c r="D35" s="415" t="s">
        <v>242</v>
      </c>
      <c r="E35" s="80">
        <v>8</v>
      </c>
      <c r="F35" s="80">
        <v>7</v>
      </c>
      <c r="G35" s="80">
        <v>5</v>
      </c>
      <c r="H35" s="80">
        <v>2</v>
      </c>
      <c r="I35" s="80">
        <v>14</v>
      </c>
      <c r="J35" s="80">
        <v>6</v>
      </c>
      <c r="K35" s="80">
        <v>5</v>
      </c>
      <c r="L35" s="80">
        <v>3</v>
      </c>
      <c r="M35" s="80">
        <v>12</v>
      </c>
      <c r="N35" s="80">
        <v>13</v>
      </c>
      <c r="O35" s="80">
        <v>28</v>
      </c>
      <c r="P35" s="80">
        <v>26</v>
      </c>
      <c r="Q35" s="80">
        <v>3</v>
      </c>
      <c r="R35" s="80">
        <v>6</v>
      </c>
      <c r="S35" s="80">
        <v>3</v>
      </c>
      <c r="T35" s="80">
        <v>12</v>
      </c>
      <c r="U35" s="80">
        <v>12</v>
      </c>
      <c r="V35" s="80">
        <v>3</v>
      </c>
      <c r="W35" s="80">
        <v>4</v>
      </c>
      <c r="X35" s="81">
        <v>17</v>
      </c>
      <c r="Y35" s="82">
        <f t="shared" si="0"/>
        <v>189</v>
      </c>
      <c r="Z35" s="414"/>
    </row>
    <row r="36" spans="1:26" ht="21.75" customHeight="1">
      <c r="A36" s="79">
        <v>4</v>
      </c>
      <c r="B36" s="165" t="s">
        <v>348</v>
      </c>
      <c r="C36" s="170">
        <v>5</v>
      </c>
      <c r="D36" s="415"/>
      <c r="E36" s="80">
        <v>0</v>
      </c>
      <c r="F36" s="80">
        <v>2</v>
      </c>
      <c r="G36" s="80">
        <v>1</v>
      </c>
      <c r="H36" s="80">
        <v>0</v>
      </c>
      <c r="I36" s="80">
        <v>1</v>
      </c>
      <c r="J36" s="80">
        <v>0</v>
      </c>
      <c r="K36" s="80">
        <v>1</v>
      </c>
      <c r="L36" s="80">
        <v>0</v>
      </c>
      <c r="M36" s="80">
        <v>0</v>
      </c>
      <c r="N36" s="80">
        <v>1</v>
      </c>
      <c r="O36" s="80">
        <v>0</v>
      </c>
      <c r="P36" s="80">
        <v>3</v>
      </c>
      <c r="Q36" s="80">
        <v>3</v>
      </c>
      <c r="R36" s="80">
        <v>0</v>
      </c>
      <c r="S36" s="80">
        <v>1</v>
      </c>
      <c r="T36" s="80">
        <v>2</v>
      </c>
      <c r="U36" s="80">
        <v>3</v>
      </c>
      <c r="V36" s="80">
        <v>5</v>
      </c>
      <c r="W36" s="80">
        <v>2</v>
      </c>
      <c r="X36" s="81">
        <v>0</v>
      </c>
      <c r="Y36" s="82">
        <f t="shared" si="0"/>
        <v>25</v>
      </c>
      <c r="Z36" s="414"/>
    </row>
    <row r="37" spans="1:26" ht="21.75" customHeight="1">
      <c r="A37" s="79">
        <v>5</v>
      </c>
      <c r="B37" s="165" t="s">
        <v>349</v>
      </c>
      <c r="C37" s="170">
        <v>5</v>
      </c>
      <c r="D37" s="415"/>
      <c r="E37" s="80">
        <v>0</v>
      </c>
      <c r="F37" s="80">
        <v>0</v>
      </c>
      <c r="G37" s="80">
        <v>0</v>
      </c>
      <c r="H37" s="80">
        <v>0</v>
      </c>
      <c r="I37" s="80">
        <v>3</v>
      </c>
      <c r="J37" s="80">
        <v>0</v>
      </c>
      <c r="K37" s="80">
        <v>1</v>
      </c>
      <c r="L37" s="80">
        <v>0</v>
      </c>
      <c r="M37" s="80">
        <v>3</v>
      </c>
      <c r="N37" s="80">
        <v>0</v>
      </c>
      <c r="O37" s="80">
        <v>17</v>
      </c>
      <c r="P37" s="80">
        <v>1</v>
      </c>
      <c r="Q37" s="80">
        <v>6</v>
      </c>
      <c r="R37" s="80">
        <v>1</v>
      </c>
      <c r="S37" s="80">
        <v>0</v>
      </c>
      <c r="T37" s="80">
        <v>6</v>
      </c>
      <c r="U37" s="80">
        <v>8</v>
      </c>
      <c r="V37" s="80">
        <v>4</v>
      </c>
      <c r="W37" s="80">
        <v>0</v>
      </c>
      <c r="X37" s="81">
        <v>0</v>
      </c>
      <c r="Y37" s="82">
        <f t="shared" si="0"/>
        <v>50</v>
      </c>
      <c r="Z37" s="414"/>
    </row>
    <row r="38" spans="1:26" ht="21.75" customHeight="1">
      <c r="A38" s="79">
        <v>6</v>
      </c>
      <c r="B38" s="165" t="s">
        <v>350</v>
      </c>
      <c r="C38" s="170">
        <v>5</v>
      </c>
      <c r="D38" s="415"/>
      <c r="E38" s="80">
        <v>3</v>
      </c>
      <c r="F38" s="80">
        <v>4</v>
      </c>
      <c r="G38" s="80">
        <v>3</v>
      </c>
      <c r="H38" s="80">
        <v>4</v>
      </c>
      <c r="I38" s="80">
        <v>4</v>
      </c>
      <c r="J38" s="80">
        <v>0</v>
      </c>
      <c r="K38" s="80">
        <v>12</v>
      </c>
      <c r="L38" s="80">
        <v>3</v>
      </c>
      <c r="M38" s="80">
        <v>4</v>
      </c>
      <c r="N38" s="80">
        <v>7</v>
      </c>
      <c r="O38" s="80">
        <v>8</v>
      </c>
      <c r="P38" s="80">
        <v>7</v>
      </c>
      <c r="Q38" s="80">
        <v>6</v>
      </c>
      <c r="R38" s="80">
        <v>15</v>
      </c>
      <c r="S38" s="80">
        <v>6</v>
      </c>
      <c r="T38" s="80">
        <v>8</v>
      </c>
      <c r="U38" s="80">
        <v>2</v>
      </c>
      <c r="V38" s="80">
        <v>1</v>
      </c>
      <c r="W38" s="80">
        <v>3</v>
      </c>
      <c r="X38" s="81">
        <v>7</v>
      </c>
      <c r="Y38" s="82">
        <f t="shared" si="0"/>
        <v>107</v>
      </c>
      <c r="Z38" s="414"/>
    </row>
    <row r="39" spans="1:26" ht="21.75" customHeight="1" thickBot="1">
      <c r="A39" s="79">
        <v>7</v>
      </c>
      <c r="B39" s="165" t="s">
        <v>351</v>
      </c>
      <c r="C39" s="170">
        <v>5</v>
      </c>
      <c r="D39" s="415"/>
      <c r="E39" s="80">
        <v>15</v>
      </c>
      <c r="F39" s="80">
        <v>7</v>
      </c>
      <c r="G39" s="80">
        <v>3</v>
      </c>
      <c r="H39" s="80">
        <v>10</v>
      </c>
      <c r="I39" s="80">
        <v>11</v>
      </c>
      <c r="J39" s="80">
        <v>8</v>
      </c>
      <c r="K39" s="80">
        <v>17</v>
      </c>
      <c r="L39" s="80">
        <v>5</v>
      </c>
      <c r="M39" s="80">
        <v>5</v>
      </c>
      <c r="N39" s="80">
        <v>12</v>
      </c>
      <c r="O39" s="80">
        <v>22</v>
      </c>
      <c r="P39" s="80">
        <v>5</v>
      </c>
      <c r="Q39" s="80">
        <v>6</v>
      </c>
      <c r="R39" s="80">
        <v>11</v>
      </c>
      <c r="S39" s="80">
        <v>10</v>
      </c>
      <c r="T39" s="80">
        <v>4</v>
      </c>
      <c r="U39" s="80">
        <v>5</v>
      </c>
      <c r="V39" s="80">
        <v>7</v>
      </c>
      <c r="W39" s="80">
        <v>2</v>
      </c>
      <c r="X39" s="81">
        <v>12</v>
      </c>
      <c r="Y39" s="86">
        <f t="shared" si="0"/>
        <v>177</v>
      </c>
      <c r="Z39" s="414"/>
    </row>
    <row r="40" spans="1:26" ht="21.75" customHeight="1">
      <c r="A40" s="75">
        <v>1</v>
      </c>
      <c r="B40" s="164" t="s">
        <v>352</v>
      </c>
      <c r="C40" s="169">
        <v>6</v>
      </c>
      <c r="D40" s="412">
        <f>'Scrutini sezioni'!W27</f>
        <v>63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87">
        <v>0</v>
      </c>
      <c r="Y40" s="91">
        <f t="shared" si="0"/>
        <v>0</v>
      </c>
      <c r="Z40" s="414">
        <f>IF(SUM(Y40:Y46)&gt;(D40*2)," ERRORE! Totale preferenze maggiore voti di lista ","")</f>
      </c>
    </row>
    <row r="41" spans="1:26" ht="21.75" customHeight="1">
      <c r="A41" s="79">
        <v>2</v>
      </c>
      <c r="B41" s="165" t="s">
        <v>353</v>
      </c>
      <c r="C41" s="170">
        <v>6</v>
      </c>
      <c r="D41" s="413"/>
      <c r="E41" s="80">
        <v>3</v>
      </c>
      <c r="F41" s="80">
        <v>0</v>
      </c>
      <c r="G41" s="80">
        <v>0</v>
      </c>
      <c r="H41" s="80">
        <v>0</v>
      </c>
      <c r="I41" s="80">
        <v>0</v>
      </c>
      <c r="J41" s="80">
        <v>1</v>
      </c>
      <c r="K41" s="80">
        <v>0</v>
      </c>
      <c r="L41" s="80">
        <v>0</v>
      </c>
      <c r="M41" s="80">
        <v>0</v>
      </c>
      <c r="N41" s="80">
        <v>2</v>
      </c>
      <c r="O41" s="80">
        <v>0</v>
      </c>
      <c r="P41" s="80">
        <v>7</v>
      </c>
      <c r="Q41" s="80">
        <v>4</v>
      </c>
      <c r="R41" s="80">
        <v>0</v>
      </c>
      <c r="S41" s="80">
        <v>3</v>
      </c>
      <c r="T41" s="80">
        <v>4</v>
      </c>
      <c r="U41" s="80">
        <v>6</v>
      </c>
      <c r="V41" s="80">
        <v>0</v>
      </c>
      <c r="W41" s="80">
        <v>0</v>
      </c>
      <c r="X41" s="81">
        <v>0</v>
      </c>
      <c r="Y41" s="82">
        <f t="shared" si="0"/>
        <v>30</v>
      </c>
      <c r="Z41" s="414"/>
    </row>
    <row r="42" spans="1:26" ht="21.75" customHeight="1">
      <c r="A42" s="79">
        <v>3</v>
      </c>
      <c r="B42" s="165" t="s">
        <v>354</v>
      </c>
      <c r="C42" s="170">
        <v>6</v>
      </c>
      <c r="D42" s="415" t="s">
        <v>458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3</v>
      </c>
      <c r="O42" s="80">
        <v>0</v>
      </c>
      <c r="P42" s="80">
        <v>0</v>
      </c>
      <c r="Q42" s="80">
        <v>1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1">
        <v>0</v>
      </c>
      <c r="Y42" s="82">
        <f t="shared" si="0"/>
        <v>4</v>
      </c>
      <c r="Z42" s="414"/>
    </row>
    <row r="43" spans="1:26" ht="21.75" customHeight="1">
      <c r="A43" s="79">
        <v>4</v>
      </c>
      <c r="B43" s="165" t="s">
        <v>355</v>
      </c>
      <c r="C43" s="170">
        <v>6</v>
      </c>
      <c r="D43" s="415"/>
      <c r="E43" s="80">
        <v>1</v>
      </c>
      <c r="F43" s="80">
        <v>0</v>
      </c>
      <c r="G43" s="80">
        <v>0</v>
      </c>
      <c r="H43" s="80">
        <v>0</v>
      </c>
      <c r="I43" s="80">
        <v>1</v>
      </c>
      <c r="J43" s="80">
        <v>2</v>
      </c>
      <c r="K43" s="80">
        <v>0</v>
      </c>
      <c r="L43" s="80">
        <v>0</v>
      </c>
      <c r="M43" s="80">
        <v>0</v>
      </c>
      <c r="N43" s="80">
        <v>1</v>
      </c>
      <c r="O43" s="80">
        <v>0</v>
      </c>
      <c r="P43" s="80">
        <v>0</v>
      </c>
      <c r="Q43" s="80">
        <v>0</v>
      </c>
      <c r="R43" s="80">
        <v>1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1">
        <v>0</v>
      </c>
      <c r="Y43" s="82">
        <f t="shared" si="0"/>
        <v>6</v>
      </c>
      <c r="Z43" s="414"/>
    </row>
    <row r="44" spans="1:26" ht="21.75" customHeight="1">
      <c r="A44" s="79">
        <v>5</v>
      </c>
      <c r="B44" s="165" t="s">
        <v>356</v>
      </c>
      <c r="C44" s="170">
        <v>6</v>
      </c>
      <c r="D44" s="415"/>
      <c r="E44" s="80">
        <v>0</v>
      </c>
      <c r="F44" s="80">
        <v>1</v>
      </c>
      <c r="G44" s="80">
        <v>1</v>
      </c>
      <c r="H44" s="80">
        <v>0</v>
      </c>
      <c r="I44" s="80">
        <v>0</v>
      </c>
      <c r="J44" s="80">
        <v>1</v>
      </c>
      <c r="K44" s="80">
        <v>0</v>
      </c>
      <c r="L44" s="80">
        <v>0</v>
      </c>
      <c r="M44" s="80">
        <v>3</v>
      </c>
      <c r="N44" s="80">
        <v>4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1</v>
      </c>
      <c r="X44" s="81">
        <v>0</v>
      </c>
      <c r="Y44" s="82">
        <f t="shared" si="0"/>
        <v>11</v>
      </c>
      <c r="Z44" s="414"/>
    </row>
    <row r="45" spans="1:26" ht="21.75" customHeight="1">
      <c r="A45" s="79">
        <v>6</v>
      </c>
      <c r="B45" s="165" t="s">
        <v>357</v>
      </c>
      <c r="C45" s="170">
        <v>6</v>
      </c>
      <c r="D45" s="415"/>
      <c r="E45" s="80">
        <v>0</v>
      </c>
      <c r="F45" s="80">
        <v>0</v>
      </c>
      <c r="G45" s="80">
        <v>0</v>
      </c>
      <c r="H45" s="80">
        <v>0</v>
      </c>
      <c r="I45" s="80">
        <v>1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1">
        <v>1</v>
      </c>
      <c r="Y45" s="82">
        <f t="shared" si="0"/>
        <v>2</v>
      </c>
      <c r="Z45" s="414"/>
    </row>
    <row r="46" spans="1:26" ht="21.75" customHeight="1" thickBot="1">
      <c r="A46" s="79">
        <v>7</v>
      </c>
      <c r="B46" s="165" t="s">
        <v>358</v>
      </c>
      <c r="C46" s="170">
        <v>6</v>
      </c>
      <c r="D46" s="415"/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0</v>
      </c>
      <c r="X46" s="81">
        <v>0</v>
      </c>
      <c r="Y46" s="86">
        <f t="shared" si="0"/>
        <v>0</v>
      </c>
      <c r="Z46" s="414"/>
    </row>
    <row r="47" spans="1:26" ht="21.75" customHeight="1">
      <c r="A47" s="75">
        <v>1</v>
      </c>
      <c r="B47" s="164" t="s">
        <v>359</v>
      </c>
      <c r="C47" s="169">
        <v>7</v>
      </c>
      <c r="D47" s="412">
        <f>'Scrutini sezioni'!X27</f>
        <v>13</v>
      </c>
      <c r="E47" s="76">
        <v>0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76">
        <v>1</v>
      </c>
      <c r="L47" s="76">
        <v>1</v>
      </c>
      <c r="M47" s="76">
        <v>2</v>
      </c>
      <c r="N47" s="76">
        <v>0</v>
      </c>
      <c r="O47" s="76">
        <v>0</v>
      </c>
      <c r="P47" s="76">
        <v>0</v>
      </c>
      <c r="Q47" s="76">
        <v>2</v>
      </c>
      <c r="R47" s="76">
        <v>1</v>
      </c>
      <c r="S47" s="76">
        <v>0</v>
      </c>
      <c r="T47" s="76">
        <v>0</v>
      </c>
      <c r="U47" s="76">
        <v>0</v>
      </c>
      <c r="V47" s="76">
        <v>0</v>
      </c>
      <c r="W47" s="76">
        <v>0</v>
      </c>
      <c r="X47" s="87">
        <v>0</v>
      </c>
      <c r="Y47" s="91">
        <f t="shared" si="0"/>
        <v>7</v>
      </c>
      <c r="Z47" s="414">
        <f>IF(SUM(Y47:Y53)&gt;(D47*2)," ERRORE! Totale preferenze maggiore voti di lista  ","")</f>
      </c>
    </row>
    <row r="48" spans="1:26" ht="21.75" customHeight="1">
      <c r="A48" s="79">
        <v>2</v>
      </c>
      <c r="B48" s="165" t="s">
        <v>360</v>
      </c>
      <c r="C48" s="170">
        <v>7</v>
      </c>
      <c r="D48" s="413"/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1">
        <v>0</v>
      </c>
      <c r="Y48" s="82">
        <f t="shared" si="0"/>
        <v>0</v>
      </c>
      <c r="Z48" s="414"/>
    </row>
    <row r="49" spans="1:26" ht="21.75" customHeight="1">
      <c r="A49" s="79">
        <v>3</v>
      </c>
      <c r="B49" s="165" t="s">
        <v>361</v>
      </c>
      <c r="C49" s="170">
        <v>7</v>
      </c>
      <c r="D49" s="415" t="s">
        <v>281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1">
        <v>0</v>
      </c>
      <c r="Y49" s="82">
        <f t="shared" si="0"/>
        <v>0</v>
      </c>
      <c r="Z49" s="414"/>
    </row>
    <row r="50" spans="1:26" ht="21.75" customHeight="1">
      <c r="A50" s="79">
        <v>4</v>
      </c>
      <c r="B50" s="165" t="s">
        <v>362</v>
      </c>
      <c r="C50" s="170">
        <v>7</v>
      </c>
      <c r="D50" s="415"/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1">
        <v>0</v>
      </c>
      <c r="Y50" s="82">
        <f t="shared" si="0"/>
        <v>0</v>
      </c>
      <c r="Z50" s="414"/>
    </row>
    <row r="51" spans="1:26" ht="21.75" customHeight="1">
      <c r="A51" s="79">
        <v>5</v>
      </c>
      <c r="B51" s="165" t="s">
        <v>363</v>
      </c>
      <c r="C51" s="170">
        <v>7</v>
      </c>
      <c r="D51" s="415"/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1</v>
      </c>
      <c r="M51" s="80">
        <v>0</v>
      </c>
      <c r="N51" s="80">
        <v>0</v>
      </c>
      <c r="O51" s="80">
        <v>0</v>
      </c>
      <c r="P51" s="80">
        <v>0</v>
      </c>
      <c r="Q51" s="80">
        <v>2</v>
      </c>
      <c r="R51" s="80">
        <v>0</v>
      </c>
      <c r="S51" s="80">
        <v>0</v>
      </c>
      <c r="T51" s="80">
        <v>0</v>
      </c>
      <c r="U51" s="80">
        <v>0</v>
      </c>
      <c r="V51" s="80">
        <v>0</v>
      </c>
      <c r="W51" s="80">
        <v>0</v>
      </c>
      <c r="X51" s="81">
        <v>0</v>
      </c>
      <c r="Y51" s="82">
        <f t="shared" si="0"/>
        <v>3</v>
      </c>
      <c r="Z51" s="414"/>
    </row>
    <row r="52" spans="1:26" ht="21.75" customHeight="1">
      <c r="A52" s="79">
        <v>6</v>
      </c>
      <c r="B52" s="165" t="s">
        <v>364</v>
      </c>
      <c r="C52" s="170">
        <v>7</v>
      </c>
      <c r="D52" s="415"/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80">
        <v>0</v>
      </c>
      <c r="P52" s="80">
        <v>0</v>
      </c>
      <c r="Q52" s="80">
        <v>0</v>
      </c>
      <c r="R52" s="80">
        <v>0</v>
      </c>
      <c r="S52" s="80">
        <v>0</v>
      </c>
      <c r="T52" s="80">
        <v>0</v>
      </c>
      <c r="U52" s="80">
        <v>0</v>
      </c>
      <c r="V52" s="80">
        <v>0</v>
      </c>
      <c r="W52" s="80">
        <v>0</v>
      </c>
      <c r="X52" s="81">
        <v>0</v>
      </c>
      <c r="Y52" s="82">
        <f t="shared" si="0"/>
        <v>0</v>
      </c>
      <c r="Z52" s="414"/>
    </row>
    <row r="53" spans="1:26" ht="21.75" customHeight="1" thickBot="1">
      <c r="A53" s="79">
        <v>7</v>
      </c>
      <c r="B53" s="165" t="s">
        <v>365</v>
      </c>
      <c r="C53" s="170">
        <v>7</v>
      </c>
      <c r="D53" s="415"/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  <c r="O53" s="80">
        <v>0</v>
      </c>
      <c r="P53" s="80">
        <v>0</v>
      </c>
      <c r="Q53" s="80">
        <v>2</v>
      </c>
      <c r="R53" s="80">
        <v>0</v>
      </c>
      <c r="S53" s="80">
        <v>0</v>
      </c>
      <c r="T53" s="80">
        <v>3</v>
      </c>
      <c r="U53" s="80">
        <v>0</v>
      </c>
      <c r="V53" s="80">
        <v>0</v>
      </c>
      <c r="W53" s="80">
        <v>0</v>
      </c>
      <c r="X53" s="81">
        <v>0</v>
      </c>
      <c r="Y53" s="86">
        <f t="shared" si="0"/>
        <v>5</v>
      </c>
      <c r="Z53" s="414"/>
    </row>
    <row r="54" spans="1:26" ht="21.75" customHeight="1">
      <c r="A54" s="75">
        <v>1</v>
      </c>
      <c r="B54" s="164" t="s">
        <v>366</v>
      </c>
      <c r="C54" s="169">
        <v>8</v>
      </c>
      <c r="D54" s="412">
        <f>'Scrutini sezioni'!Y27</f>
        <v>777</v>
      </c>
      <c r="E54" s="76">
        <v>17</v>
      </c>
      <c r="F54" s="76">
        <v>8</v>
      </c>
      <c r="G54" s="76">
        <v>9</v>
      </c>
      <c r="H54" s="76">
        <v>8</v>
      </c>
      <c r="I54" s="76">
        <v>11</v>
      </c>
      <c r="J54" s="76">
        <v>7</v>
      </c>
      <c r="K54" s="76">
        <v>20</v>
      </c>
      <c r="L54" s="76">
        <v>12</v>
      </c>
      <c r="M54" s="76">
        <v>11</v>
      </c>
      <c r="N54" s="76">
        <v>19</v>
      </c>
      <c r="O54" s="76">
        <v>25</v>
      </c>
      <c r="P54" s="76">
        <v>42</v>
      </c>
      <c r="Q54" s="76">
        <v>13</v>
      </c>
      <c r="R54" s="76">
        <v>30</v>
      </c>
      <c r="S54" s="76">
        <v>10</v>
      </c>
      <c r="T54" s="76">
        <v>8</v>
      </c>
      <c r="U54" s="76">
        <v>32</v>
      </c>
      <c r="V54" s="76">
        <v>27</v>
      </c>
      <c r="W54" s="76">
        <v>19</v>
      </c>
      <c r="X54" s="87">
        <v>11</v>
      </c>
      <c r="Y54" s="91">
        <f t="shared" si="0"/>
        <v>339</v>
      </c>
      <c r="Z54" s="414">
        <f>IF(SUM(Y54:Y60)&gt;(D54*2)," ERRORE! Totale preferenze maggiore voti di lista  ","")</f>
      </c>
    </row>
    <row r="55" spans="1:26" ht="21.75" customHeight="1">
      <c r="A55" s="79">
        <v>2</v>
      </c>
      <c r="B55" s="165" t="s">
        <v>367</v>
      </c>
      <c r="C55" s="170">
        <v>8</v>
      </c>
      <c r="D55" s="413"/>
      <c r="E55" s="80">
        <v>25</v>
      </c>
      <c r="F55" s="80">
        <v>17</v>
      </c>
      <c r="G55" s="80">
        <v>14</v>
      </c>
      <c r="H55" s="80">
        <v>14</v>
      </c>
      <c r="I55" s="80">
        <v>11</v>
      </c>
      <c r="J55" s="80">
        <v>10</v>
      </c>
      <c r="K55" s="80">
        <v>12</v>
      </c>
      <c r="L55" s="80">
        <v>12</v>
      </c>
      <c r="M55" s="80">
        <v>4</v>
      </c>
      <c r="N55" s="80">
        <v>23</v>
      </c>
      <c r="O55" s="80">
        <v>7</v>
      </c>
      <c r="P55" s="80">
        <v>7</v>
      </c>
      <c r="Q55" s="80">
        <v>18</v>
      </c>
      <c r="R55" s="80">
        <v>23</v>
      </c>
      <c r="S55" s="80">
        <v>10</v>
      </c>
      <c r="T55" s="80">
        <v>18</v>
      </c>
      <c r="U55" s="80">
        <v>11</v>
      </c>
      <c r="V55" s="80">
        <v>8</v>
      </c>
      <c r="W55" s="80">
        <v>8</v>
      </c>
      <c r="X55" s="81">
        <v>20</v>
      </c>
      <c r="Y55" s="82">
        <f t="shared" si="0"/>
        <v>272</v>
      </c>
      <c r="Z55" s="414"/>
    </row>
    <row r="56" spans="1:26" ht="21.75" customHeight="1">
      <c r="A56" s="79">
        <v>3</v>
      </c>
      <c r="B56" s="165" t="s">
        <v>368</v>
      </c>
      <c r="C56" s="170">
        <v>8</v>
      </c>
      <c r="D56" s="415" t="s">
        <v>459</v>
      </c>
      <c r="E56" s="80">
        <v>1</v>
      </c>
      <c r="F56" s="80">
        <v>1</v>
      </c>
      <c r="G56" s="80">
        <v>0</v>
      </c>
      <c r="H56" s="80">
        <v>0</v>
      </c>
      <c r="I56" s="80">
        <v>1</v>
      </c>
      <c r="J56" s="80">
        <v>1</v>
      </c>
      <c r="K56" s="80">
        <v>2</v>
      </c>
      <c r="L56" s="80">
        <v>1</v>
      </c>
      <c r="M56" s="80">
        <v>1</v>
      </c>
      <c r="N56" s="80">
        <v>7</v>
      </c>
      <c r="O56" s="80">
        <v>0</v>
      </c>
      <c r="P56" s="80">
        <v>0</v>
      </c>
      <c r="Q56" s="80">
        <v>0</v>
      </c>
      <c r="R56" s="80">
        <v>0</v>
      </c>
      <c r="S56" s="80">
        <v>0</v>
      </c>
      <c r="T56" s="80">
        <v>0</v>
      </c>
      <c r="U56" s="80">
        <v>4</v>
      </c>
      <c r="V56" s="80">
        <v>1</v>
      </c>
      <c r="W56" s="80">
        <v>1</v>
      </c>
      <c r="X56" s="81">
        <v>0</v>
      </c>
      <c r="Y56" s="82">
        <f t="shared" si="0"/>
        <v>21</v>
      </c>
      <c r="Z56" s="414"/>
    </row>
    <row r="57" spans="1:26" ht="21.75" customHeight="1">
      <c r="A57" s="79">
        <v>4</v>
      </c>
      <c r="B57" s="165" t="s">
        <v>369</v>
      </c>
      <c r="C57" s="170">
        <v>8</v>
      </c>
      <c r="D57" s="415"/>
      <c r="E57" s="80">
        <v>1</v>
      </c>
      <c r="F57" s="80">
        <v>2</v>
      </c>
      <c r="G57" s="80">
        <v>0</v>
      </c>
      <c r="H57" s="80">
        <v>0</v>
      </c>
      <c r="I57" s="80">
        <v>1</v>
      </c>
      <c r="J57" s="80">
        <v>1</v>
      </c>
      <c r="K57" s="80">
        <v>2</v>
      </c>
      <c r="L57" s="80">
        <v>2</v>
      </c>
      <c r="M57" s="80">
        <v>0</v>
      </c>
      <c r="N57" s="80">
        <v>8</v>
      </c>
      <c r="O57" s="80">
        <v>1</v>
      </c>
      <c r="P57" s="80">
        <v>1</v>
      </c>
      <c r="Q57" s="80">
        <v>0</v>
      </c>
      <c r="R57" s="80">
        <v>1</v>
      </c>
      <c r="S57" s="80">
        <v>0</v>
      </c>
      <c r="T57" s="80">
        <v>0</v>
      </c>
      <c r="U57" s="80">
        <v>1</v>
      </c>
      <c r="V57" s="80">
        <v>0</v>
      </c>
      <c r="W57" s="80">
        <v>1</v>
      </c>
      <c r="X57" s="81">
        <v>0</v>
      </c>
      <c r="Y57" s="82">
        <f t="shared" si="0"/>
        <v>22</v>
      </c>
      <c r="Z57" s="414"/>
    </row>
    <row r="58" spans="1:26" ht="21.75" customHeight="1">
      <c r="A58" s="79">
        <v>5</v>
      </c>
      <c r="B58" s="165" t="s">
        <v>370</v>
      </c>
      <c r="C58" s="170">
        <v>8</v>
      </c>
      <c r="D58" s="415"/>
      <c r="E58" s="80">
        <v>1</v>
      </c>
      <c r="F58" s="80">
        <v>2</v>
      </c>
      <c r="G58" s="80">
        <v>0</v>
      </c>
      <c r="H58" s="80">
        <v>3</v>
      </c>
      <c r="I58" s="80">
        <v>0</v>
      </c>
      <c r="J58" s="80">
        <v>2</v>
      </c>
      <c r="K58" s="80">
        <v>0</v>
      </c>
      <c r="L58" s="80">
        <v>8</v>
      </c>
      <c r="M58" s="80">
        <v>2</v>
      </c>
      <c r="N58" s="80">
        <v>6</v>
      </c>
      <c r="O58" s="80">
        <v>0</v>
      </c>
      <c r="P58" s="80">
        <v>0</v>
      </c>
      <c r="Q58" s="80">
        <v>2</v>
      </c>
      <c r="R58" s="80">
        <v>3</v>
      </c>
      <c r="S58" s="80">
        <v>4</v>
      </c>
      <c r="T58" s="80">
        <v>2</v>
      </c>
      <c r="U58" s="80">
        <v>0</v>
      </c>
      <c r="V58" s="80">
        <v>0</v>
      </c>
      <c r="W58" s="80">
        <v>1</v>
      </c>
      <c r="X58" s="81">
        <v>1</v>
      </c>
      <c r="Y58" s="82">
        <f t="shared" si="0"/>
        <v>37</v>
      </c>
      <c r="Z58" s="414"/>
    </row>
    <row r="59" spans="1:26" ht="21.75" customHeight="1">
      <c r="A59" s="79">
        <v>6</v>
      </c>
      <c r="B59" s="165" t="s">
        <v>371</v>
      </c>
      <c r="C59" s="170">
        <v>8</v>
      </c>
      <c r="D59" s="415"/>
      <c r="E59" s="80">
        <v>0</v>
      </c>
      <c r="F59" s="80">
        <v>0</v>
      </c>
      <c r="G59" s="80">
        <v>4</v>
      </c>
      <c r="H59" s="80">
        <v>0</v>
      </c>
      <c r="I59" s="80">
        <v>0</v>
      </c>
      <c r="J59" s="80">
        <v>1</v>
      </c>
      <c r="K59" s="80">
        <v>0</v>
      </c>
      <c r="L59" s="80">
        <v>0</v>
      </c>
      <c r="M59" s="80">
        <v>0</v>
      </c>
      <c r="N59" s="80">
        <v>1</v>
      </c>
      <c r="O59" s="80">
        <v>4</v>
      </c>
      <c r="P59" s="80">
        <v>1</v>
      </c>
      <c r="Q59" s="80">
        <v>0</v>
      </c>
      <c r="R59" s="80">
        <v>5</v>
      </c>
      <c r="S59" s="80">
        <v>0</v>
      </c>
      <c r="T59" s="80">
        <v>0</v>
      </c>
      <c r="U59" s="80">
        <v>3</v>
      </c>
      <c r="V59" s="80">
        <v>2</v>
      </c>
      <c r="W59" s="80">
        <v>0</v>
      </c>
      <c r="X59" s="81">
        <v>1</v>
      </c>
      <c r="Y59" s="82">
        <f t="shared" si="0"/>
        <v>22</v>
      </c>
      <c r="Z59" s="414"/>
    </row>
    <row r="60" spans="1:26" ht="21.75" customHeight="1" thickBot="1">
      <c r="A60" s="79">
        <v>7</v>
      </c>
      <c r="B60" s="165" t="s">
        <v>372</v>
      </c>
      <c r="C60" s="170">
        <v>8</v>
      </c>
      <c r="D60" s="415"/>
      <c r="E60" s="80">
        <v>31</v>
      </c>
      <c r="F60" s="80">
        <v>26</v>
      </c>
      <c r="G60" s="80">
        <v>11</v>
      </c>
      <c r="H60" s="80">
        <v>7</v>
      </c>
      <c r="I60" s="80">
        <v>11</v>
      </c>
      <c r="J60" s="80">
        <v>10</v>
      </c>
      <c r="K60" s="80">
        <v>20</v>
      </c>
      <c r="L60" s="80">
        <v>16</v>
      </c>
      <c r="M60" s="80">
        <v>12</v>
      </c>
      <c r="N60" s="80">
        <v>15</v>
      </c>
      <c r="O60" s="80">
        <v>37</v>
      </c>
      <c r="P60" s="80">
        <v>36</v>
      </c>
      <c r="Q60" s="80">
        <v>19</v>
      </c>
      <c r="R60" s="80">
        <v>31</v>
      </c>
      <c r="S60" s="80">
        <v>15</v>
      </c>
      <c r="T60" s="80">
        <v>12</v>
      </c>
      <c r="U60" s="80">
        <v>31</v>
      </c>
      <c r="V60" s="80">
        <v>19</v>
      </c>
      <c r="W60" s="80">
        <v>31</v>
      </c>
      <c r="X60" s="81">
        <v>23</v>
      </c>
      <c r="Y60" s="86">
        <f t="shared" si="0"/>
        <v>413</v>
      </c>
      <c r="Z60" s="414"/>
    </row>
    <row r="61" spans="1:26" ht="21.75" customHeight="1">
      <c r="A61" s="75">
        <v>1</v>
      </c>
      <c r="B61" s="164" t="s">
        <v>528</v>
      </c>
      <c r="C61" s="169">
        <v>9</v>
      </c>
      <c r="D61" s="412">
        <f>'Scrutini sezioni'!Z27</f>
        <v>352</v>
      </c>
      <c r="E61" s="76">
        <v>0</v>
      </c>
      <c r="F61" s="76">
        <v>0</v>
      </c>
      <c r="G61" s="76">
        <v>0</v>
      </c>
      <c r="H61" s="76">
        <v>0</v>
      </c>
      <c r="I61" s="76">
        <v>0</v>
      </c>
      <c r="J61" s="76">
        <v>1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  <c r="U61" s="76">
        <v>0</v>
      </c>
      <c r="V61" s="76">
        <v>0</v>
      </c>
      <c r="W61" s="76">
        <v>0</v>
      </c>
      <c r="X61" s="87">
        <v>0</v>
      </c>
      <c r="Y61" s="91">
        <f t="shared" si="0"/>
        <v>1</v>
      </c>
      <c r="Z61" s="414">
        <f>IF(SUM(Y61:Y67)&gt;(D61*2)," ERRORE! Totale preferenze maggiore voti di lista  ","")</f>
      </c>
    </row>
    <row r="62" spans="1:26" ht="21.75" customHeight="1">
      <c r="A62" s="79">
        <v>2</v>
      </c>
      <c r="B62" s="165" t="s">
        <v>373</v>
      </c>
      <c r="C62" s="170">
        <v>9</v>
      </c>
      <c r="D62" s="413"/>
      <c r="E62" s="80">
        <v>10</v>
      </c>
      <c r="F62" s="80">
        <v>10</v>
      </c>
      <c r="G62" s="80">
        <v>8</v>
      </c>
      <c r="H62" s="80">
        <v>10</v>
      </c>
      <c r="I62" s="80">
        <v>6</v>
      </c>
      <c r="J62" s="80">
        <v>15</v>
      </c>
      <c r="K62" s="80">
        <v>34</v>
      </c>
      <c r="L62" s="80">
        <v>24</v>
      </c>
      <c r="M62" s="80">
        <v>8</v>
      </c>
      <c r="N62" s="80">
        <v>24</v>
      </c>
      <c r="O62" s="80">
        <v>4</v>
      </c>
      <c r="P62" s="80">
        <v>2</v>
      </c>
      <c r="Q62" s="80">
        <v>19</v>
      </c>
      <c r="R62" s="80">
        <v>25</v>
      </c>
      <c r="S62" s="80">
        <v>16</v>
      </c>
      <c r="T62" s="80">
        <v>26</v>
      </c>
      <c r="U62" s="80">
        <v>2</v>
      </c>
      <c r="V62" s="80">
        <v>1</v>
      </c>
      <c r="W62" s="80">
        <v>8</v>
      </c>
      <c r="X62" s="81">
        <v>25</v>
      </c>
      <c r="Y62" s="82">
        <f t="shared" si="0"/>
        <v>277</v>
      </c>
      <c r="Z62" s="414"/>
    </row>
    <row r="63" spans="1:26" ht="21.75" customHeight="1">
      <c r="A63" s="79">
        <v>3</v>
      </c>
      <c r="B63" s="165" t="s">
        <v>374</v>
      </c>
      <c r="C63" s="170">
        <v>9</v>
      </c>
      <c r="D63" s="415" t="s">
        <v>460</v>
      </c>
      <c r="E63" s="80">
        <v>0</v>
      </c>
      <c r="F63" s="80">
        <v>0</v>
      </c>
      <c r="G63" s="80">
        <v>0</v>
      </c>
      <c r="H63" s="80">
        <v>0</v>
      </c>
      <c r="I63" s="80">
        <v>0</v>
      </c>
      <c r="J63" s="80">
        <v>0</v>
      </c>
      <c r="K63" s="80">
        <v>2</v>
      </c>
      <c r="L63" s="80">
        <v>0</v>
      </c>
      <c r="M63" s="80">
        <v>0</v>
      </c>
      <c r="N63" s="80">
        <v>2</v>
      </c>
      <c r="O63" s="80">
        <v>0</v>
      </c>
      <c r="P63" s="80">
        <v>0</v>
      </c>
      <c r="Q63" s="80">
        <v>0</v>
      </c>
      <c r="R63" s="80">
        <v>0</v>
      </c>
      <c r="S63" s="80">
        <v>0</v>
      </c>
      <c r="T63" s="80">
        <v>0</v>
      </c>
      <c r="U63" s="80">
        <v>0</v>
      </c>
      <c r="V63" s="80">
        <v>0</v>
      </c>
      <c r="W63" s="80">
        <v>0</v>
      </c>
      <c r="X63" s="81">
        <v>1</v>
      </c>
      <c r="Y63" s="82">
        <f t="shared" si="0"/>
        <v>5</v>
      </c>
      <c r="Z63" s="414"/>
    </row>
    <row r="64" spans="1:26" ht="21.75" customHeight="1">
      <c r="A64" s="79">
        <v>4</v>
      </c>
      <c r="B64" s="165" t="s">
        <v>375</v>
      </c>
      <c r="C64" s="170">
        <v>9</v>
      </c>
      <c r="D64" s="415"/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80">
        <v>0</v>
      </c>
      <c r="K64" s="80">
        <v>1</v>
      </c>
      <c r="L64" s="80">
        <v>0</v>
      </c>
      <c r="M64" s="80">
        <v>0</v>
      </c>
      <c r="N64" s="80">
        <v>1</v>
      </c>
      <c r="O64" s="80">
        <v>0</v>
      </c>
      <c r="P64" s="80">
        <v>0</v>
      </c>
      <c r="Q64" s="80">
        <v>0</v>
      </c>
      <c r="R64" s="80">
        <v>0</v>
      </c>
      <c r="S64" s="80">
        <v>0</v>
      </c>
      <c r="T64" s="80">
        <v>0</v>
      </c>
      <c r="U64" s="80">
        <v>0</v>
      </c>
      <c r="V64" s="80">
        <v>0</v>
      </c>
      <c r="W64" s="80">
        <v>0</v>
      </c>
      <c r="X64" s="81">
        <v>0</v>
      </c>
      <c r="Y64" s="82">
        <f t="shared" si="0"/>
        <v>2</v>
      </c>
      <c r="Z64" s="414"/>
    </row>
    <row r="65" spans="1:26" ht="21.75" customHeight="1">
      <c r="A65" s="79">
        <v>5</v>
      </c>
      <c r="B65" s="165" t="s">
        <v>376</v>
      </c>
      <c r="C65" s="170">
        <v>9</v>
      </c>
      <c r="D65" s="415"/>
      <c r="E65" s="80">
        <v>0</v>
      </c>
      <c r="F65" s="80">
        <v>0</v>
      </c>
      <c r="G65" s="80">
        <v>0</v>
      </c>
      <c r="H65" s="80">
        <v>0</v>
      </c>
      <c r="I65" s="80">
        <v>0</v>
      </c>
      <c r="J65" s="80">
        <v>0</v>
      </c>
      <c r="K65" s="80">
        <v>0</v>
      </c>
      <c r="L65" s="80">
        <v>0</v>
      </c>
      <c r="M65" s="80">
        <v>0</v>
      </c>
      <c r="N65" s="80">
        <v>0</v>
      </c>
      <c r="O65" s="80">
        <v>0</v>
      </c>
      <c r="P65" s="80">
        <v>0</v>
      </c>
      <c r="Q65" s="80">
        <v>0</v>
      </c>
      <c r="R65" s="80">
        <v>0</v>
      </c>
      <c r="S65" s="80">
        <v>0</v>
      </c>
      <c r="T65" s="80">
        <v>0</v>
      </c>
      <c r="U65" s="80">
        <v>0</v>
      </c>
      <c r="V65" s="80">
        <v>0</v>
      </c>
      <c r="W65" s="80">
        <v>0</v>
      </c>
      <c r="X65" s="81">
        <v>0</v>
      </c>
      <c r="Y65" s="82">
        <f t="shared" si="0"/>
        <v>0</v>
      </c>
      <c r="Z65" s="414"/>
    </row>
    <row r="66" spans="1:26" ht="21.75" customHeight="1">
      <c r="A66" s="79">
        <v>6</v>
      </c>
      <c r="B66" s="165" t="s">
        <v>377</v>
      </c>
      <c r="C66" s="170">
        <v>9</v>
      </c>
      <c r="D66" s="415"/>
      <c r="E66" s="80">
        <v>0</v>
      </c>
      <c r="F66" s="80">
        <v>0</v>
      </c>
      <c r="G66" s="80">
        <v>0</v>
      </c>
      <c r="H66" s="80">
        <v>0</v>
      </c>
      <c r="I66" s="80">
        <v>0</v>
      </c>
      <c r="J66" s="80">
        <v>0</v>
      </c>
      <c r="K66" s="80">
        <v>1</v>
      </c>
      <c r="L66" s="80">
        <v>0</v>
      </c>
      <c r="M66" s="80">
        <v>2</v>
      </c>
      <c r="N66" s="80">
        <v>2</v>
      </c>
      <c r="O66" s="80">
        <v>0</v>
      </c>
      <c r="P66" s="80">
        <v>0</v>
      </c>
      <c r="Q66" s="80">
        <v>0</v>
      </c>
      <c r="R66" s="80">
        <v>0</v>
      </c>
      <c r="S66" s="80">
        <v>0</v>
      </c>
      <c r="T66" s="80">
        <v>0</v>
      </c>
      <c r="U66" s="80">
        <v>1</v>
      </c>
      <c r="V66" s="80">
        <v>0</v>
      </c>
      <c r="W66" s="80">
        <v>0</v>
      </c>
      <c r="X66" s="81">
        <v>0</v>
      </c>
      <c r="Y66" s="82">
        <f t="shared" si="0"/>
        <v>6</v>
      </c>
      <c r="Z66" s="414"/>
    </row>
    <row r="67" spans="1:26" ht="21.75" customHeight="1" thickBot="1">
      <c r="A67" s="95">
        <v>7</v>
      </c>
      <c r="B67" s="168" t="s">
        <v>378</v>
      </c>
      <c r="C67" s="125">
        <v>9</v>
      </c>
      <c r="D67" s="415"/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96">
        <v>0</v>
      </c>
      <c r="P67" s="96">
        <v>0</v>
      </c>
      <c r="Q67" s="96">
        <v>0</v>
      </c>
      <c r="R67" s="96">
        <v>0</v>
      </c>
      <c r="S67" s="96">
        <v>0</v>
      </c>
      <c r="T67" s="96">
        <v>0</v>
      </c>
      <c r="U67" s="96">
        <v>0</v>
      </c>
      <c r="V67" s="96">
        <v>0</v>
      </c>
      <c r="W67" s="96">
        <v>0</v>
      </c>
      <c r="X67" s="97">
        <v>0</v>
      </c>
      <c r="Y67" s="232">
        <f t="shared" si="0"/>
        <v>0</v>
      </c>
      <c r="Z67" s="414"/>
    </row>
    <row r="68" spans="1:26" ht="21.75" customHeight="1">
      <c r="A68" s="74">
        <v>1</v>
      </c>
      <c r="B68" s="164" t="s">
        <v>379</v>
      </c>
      <c r="C68" s="169">
        <v>10</v>
      </c>
      <c r="D68" s="412">
        <f>'Scrutini sezioni'!AA27</f>
        <v>28</v>
      </c>
      <c r="E68" s="76">
        <v>0</v>
      </c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  <c r="R68" s="76">
        <v>0</v>
      </c>
      <c r="S68" s="76">
        <v>0</v>
      </c>
      <c r="T68" s="76">
        <v>0</v>
      </c>
      <c r="U68" s="76">
        <v>0</v>
      </c>
      <c r="V68" s="76">
        <v>0</v>
      </c>
      <c r="W68" s="76">
        <v>0</v>
      </c>
      <c r="X68" s="87">
        <v>0</v>
      </c>
      <c r="Y68" s="77">
        <f t="shared" si="0"/>
        <v>0</v>
      </c>
      <c r="Z68" s="414">
        <f>IF(SUM(Y68:Y74)&gt;(D68*2)," ERRORE! Totale preferenze maggiore voti di lista  ","")</f>
      </c>
    </row>
    <row r="69" spans="1:26" ht="21.75" customHeight="1">
      <c r="A69" s="78">
        <v>2</v>
      </c>
      <c r="B69" s="165" t="s">
        <v>380</v>
      </c>
      <c r="C69" s="170">
        <v>10</v>
      </c>
      <c r="D69" s="413"/>
      <c r="E69" s="80">
        <v>0</v>
      </c>
      <c r="F69" s="80">
        <v>0</v>
      </c>
      <c r="G69" s="80">
        <v>0</v>
      </c>
      <c r="H69" s="80">
        <v>0</v>
      </c>
      <c r="I69" s="80">
        <v>0</v>
      </c>
      <c r="J69" s="80">
        <v>1</v>
      </c>
      <c r="K69" s="80">
        <v>0</v>
      </c>
      <c r="L69" s="80">
        <v>0</v>
      </c>
      <c r="M69" s="80">
        <v>0</v>
      </c>
      <c r="N69" s="80">
        <v>0</v>
      </c>
      <c r="O69" s="80">
        <v>0</v>
      </c>
      <c r="P69" s="80">
        <v>0</v>
      </c>
      <c r="Q69" s="80">
        <v>0</v>
      </c>
      <c r="R69" s="80">
        <v>0</v>
      </c>
      <c r="S69" s="80">
        <v>0</v>
      </c>
      <c r="T69" s="80">
        <v>0</v>
      </c>
      <c r="U69" s="80">
        <v>0</v>
      </c>
      <c r="V69" s="80">
        <v>0</v>
      </c>
      <c r="W69" s="80">
        <v>0</v>
      </c>
      <c r="X69" s="81">
        <v>0</v>
      </c>
      <c r="Y69" s="82">
        <f aca="true" t="shared" si="1" ref="Y69:Y132">SUM(E69:X69)</f>
        <v>1</v>
      </c>
      <c r="Z69" s="414"/>
    </row>
    <row r="70" spans="1:26" ht="21.75" customHeight="1">
      <c r="A70" s="78">
        <v>3</v>
      </c>
      <c r="B70" s="165" t="s">
        <v>381</v>
      </c>
      <c r="C70" s="170">
        <v>10</v>
      </c>
      <c r="D70" s="415" t="s">
        <v>461</v>
      </c>
      <c r="E70" s="80">
        <v>0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80">
        <v>0</v>
      </c>
      <c r="M70" s="80">
        <v>0</v>
      </c>
      <c r="N70" s="80">
        <v>0</v>
      </c>
      <c r="O70" s="80">
        <v>0</v>
      </c>
      <c r="P70" s="80">
        <v>0</v>
      </c>
      <c r="Q70" s="80">
        <v>0</v>
      </c>
      <c r="R70" s="80">
        <v>3</v>
      </c>
      <c r="S70" s="80">
        <v>0</v>
      </c>
      <c r="T70" s="80">
        <v>0</v>
      </c>
      <c r="U70" s="80">
        <v>0</v>
      </c>
      <c r="V70" s="80">
        <v>0</v>
      </c>
      <c r="W70" s="80">
        <v>0</v>
      </c>
      <c r="X70" s="81">
        <v>0</v>
      </c>
      <c r="Y70" s="82">
        <f t="shared" si="1"/>
        <v>3</v>
      </c>
      <c r="Z70" s="414"/>
    </row>
    <row r="71" spans="1:26" ht="21.75" customHeight="1">
      <c r="A71" s="78">
        <v>4</v>
      </c>
      <c r="B71" s="165" t="s">
        <v>382</v>
      </c>
      <c r="C71" s="170">
        <v>10</v>
      </c>
      <c r="D71" s="415"/>
      <c r="E71" s="80">
        <v>0</v>
      </c>
      <c r="F71" s="80">
        <v>0</v>
      </c>
      <c r="G71" s="80">
        <v>0</v>
      </c>
      <c r="H71" s="80">
        <v>0</v>
      </c>
      <c r="I71" s="80">
        <v>0</v>
      </c>
      <c r="J71" s="80">
        <v>1</v>
      </c>
      <c r="K71" s="80">
        <v>0</v>
      </c>
      <c r="L71" s="80">
        <v>0</v>
      </c>
      <c r="M71" s="80">
        <v>0</v>
      </c>
      <c r="N71" s="80">
        <v>0</v>
      </c>
      <c r="O71" s="80">
        <v>0</v>
      </c>
      <c r="P71" s="80">
        <v>0</v>
      </c>
      <c r="Q71" s="80">
        <v>0</v>
      </c>
      <c r="R71" s="80">
        <v>0</v>
      </c>
      <c r="S71" s="80">
        <v>0</v>
      </c>
      <c r="T71" s="80">
        <v>0</v>
      </c>
      <c r="U71" s="80">
        <v>1</v>
      </c>
      <c r="V71" s="80">
        <v>0</v>
      </c>
      <c r="W71" s="80">
        <v>0</v>
      </c>
      <c r="X71" s="81">
        <v>0</v>
      </c>
      <c r="Y71" s="82">
        <f t="shared" si="1"/>
        <v>2</v>
      </c>
      <c r="Z71" s="414"/>
    </row>
    <row r="72" spans="1:26" ht="21.75" customHeight="1">
      <c r="A72" s="78">
        <v>5</v>
      </c>
      <c r="B72" s="165" t="s">
        <v>383</v>
      </c>
      <c r="C72" s="170">
        <v>10</v>
      </c>
      <c r="D72" s="415"/>
      <c r="E72" s="80">
        <v>2</v>
      </c>
      <c r="F72" s="80">
        <v>0</v>
      </c>
      <c r="G72" s="80">
        <v>0</v>
      </c>
      <c r="H72" s="80">
        <v>0</v>
      </c>
      <c r="I72" s="80">
        <v>0</v>
      </c>
      <c r="J72" s="80">
        <v>0</v>
      </c>
      <c r="K72" s="80">
        <v>0</v>
      </c>
      <c r="L72" s="80">
        <v>0</v>
      </c>
      <c r="M72" s="80">
        <v>0</v>
      </c>
      <c r="N72" s="80">
        <v>0</v>
      </c>
      <c r="O72" s="80">
        <v>0</v>
      </c>
      <c r="P72" s="80">
        <v>0</v>
      </c>
      <c r="Q72" s="80">
        <v>0</v>
      </c>
      <c r="R72" s="80">
        <v>0</v>
      </c>
      <c r="S72" s="80">
        <v>0</v>
      </c>
      <c r="T72" s="80">
        <v>0</v>
      </c>
      <c r="U72" s="80">
        <v>0</v>
      </c>
      <c r="V72" s="80">
        <v>0</v>
      </c>
      <c r="W72" s="80">
        <v>0</v>
      </c>
      <c r="X72" s="81">
        <v>0</v>
      </c>
      <c r="Y72" s="82">
        <f t="shared" si="1"/>
        <v>2</v>
      </c>
      <c r="Z72" s="414"/>
    </row>
    <row r="73" spans="1:26" ht="21.75" customHeight="1">
      <c r="A73" s="78">
        <v>6</v>
      </c>
      <c r="B73" s="165" t="s">
        <v>384</v>
      </c>
      <c r="C73" s="170">
        <v>10</v>
      </c>
      <c r="D73" s="415"/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80">
        <v>1</v>
      </c>
      <c r="K73" s="80">
        <v>0</v>
      </c>
      <c r="L73" s="80">
        <v>0</v>
      </c>
      <c r="M73" s="80">
        <v>0</v>
      </c>
      <c r="N73" s="80">
        <v>0</v>
      </c>
      <c r="O73" s="80">
        <v>0</v>
      </c>
      <c r="P73" s="80">
        <v>0</v>
      </c>
      <c r="Q73" s="80">
        <v>0</v>
      </c>
      <c r="R73" s="80">
        <v>0</v>
      </c>
      <c r="S73" s="80">
        <v>0</v>
      </c>
      <c r="T73" s="80">
        <v>0</v>
      </c>
      <c r="U73" s="80">
        <v>0</v>
      </c>
      <c r="V73" s="80">
        <v>0</v>
      </c>
      <c r="W73" s="80">
        <v>0</v>
      </c>
      <c r="X73" s="81">
        <v>0</v>
      </c>
      <c r="Y73" s="82">
        <f t="shared" si="1"/>
        <v>1</v>
      </c>
      <c r="Z73" s="414"/>
    </row>
    <row r="74" spans="1:26" ht="21.75" customHeight="1" thickBot="1">
      <c r="A74" s="83">
        <v>7</v>
      </c>
      <c r="B74" s="166" t="s">
        <v>385</v>
      </c>
      <c r="C74" s="171">
        <v>10</v>
      </c>
      <c r="D74" s="416"/>
      <c r="E74" s="84">
        <v>0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  <c r="P74" s="84">
        <v>0</v>
      </c>
      <c r="Q74" s="84">
        <v>0</v>
      </c>
      <c r="R74" s="84">
        <v>1</v>
      </c>
      <c r="S74" s="84">
        <v>1</v>
      </c>
      <c r="T74" s="84">
        <v>0</v>
      </c>
      <c r="U74" s="84">
        <v>0</v>
      </c>
      <c r="V74" s="84">
        <v>0</v>
      </c>
      <c r="W74" s="84">
        <v>0</v>
      </c>
      <c r="X74" s="85">
        <v>2</v>
      </c>
      <c r="Y74" s="86">
        <f t="shared" si="1"/>
        <v>4</v>
      </c>
      <c r="Z74" s="414"/>
    </row>
    <row r="75" spans="1:26" ht="21.75" customHeight="1">
      <c r="A75" s="74">
        <v>1</v>
      </c>
      <c r="B75" s="164" t="s">
        <v>386</v>
      </c>
      <c r="C75" s="169">
        <v>11</v>
      </c>
      <c r="D75" s="412">
        <f>'Scrutini sezioni'!AB27</f>
        <v>184</v>
      </c>
      <c r="E75" s="76">
        <v>0</v>
      </c>
      <c r="F75" s="76">
        <v>0</v>
      </c>
      <c r="G75" s="76">
        <v>0</v>
      </c>
      <c r="H75" s="76">
        <v>1</v>
      </c>
      <c r="I75" s="76">
        <v>1</v>
      </c>
      <c r="J75" s="76">
        <v>0</v>
      </c>
      <c r="K75" s="76">
        <v>3</v>
      </c>
      <c r="L75" s="76">
        <v>0</v>
      </c>
      <c r="M75" s="76">
        <v>4</v>
      </c>
      <c r="N75" s="76">
        <v>1</v>
      </c>
      <c r="O75" s="76">
        <v>0</v>
      </c>
      <c r="P75" s="76">
        <v>0</v>
      </c>
      <c r="Q75" s="76">
        <v>1</v>
      </c>
      <c r="R75" s="76">
        <v>2</v>
      </c>
      <c r="S75" s="76">
        <v>2</v>
      </c>
      <c r="T75" s="76">
        <v>0</v>
      </c>
      <c r="U75" s="76">
        <v>0</v>
      </c>
      <c r="V75" s="76">
        <v>0</v>
      </c>
      <c r="W75" s="76">
        <v>3</v>
      </c>
      <c r="X75" s="87">
        <v>0</v>
      </c>
      <c r="Y75" s="91">
        <f t="shared" si="1"/>
        <v>18</v>
      </c>
      <c r="Z75" s="414">
        <f>IF(SUM(Y75:Y81)&gt;(D75*2)," ERRORE! Totale preferenze maggiore voti di lista ","")</f>
      </c>
    </row>
    <row r="76" spans="1:26" ht="21.75" customHeight="1">
      <c r="A76" s="78">
        <v>2</v>
      </c>
      <c r="B76" s="165" t="s">
        <v>387</v>
      </c>
      <c r="C76" s="170">
        <v>11</v>
      </c>
      <c r="D76" s="413"/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1</v>
      </c>
      <c r="L76" s="80">
        <v>0</v>
      </c>
      <c r="M76" s="80">
        <v>0</v>
      </c>
      <c r="N76" s="80">
        <v>0</v>
      </c>
      <c r="O76" s="80">
        <v>11</v>
      </c>
      <c r="P76" s="80">
        <v>0</v>
      </c>
      <c r="Q76" s="80">
        <v>0</v>
      </c>
      <c r="R76" s="80">
        <v>0</v>
      </c>
      <c r="S76" s="80">
        <v>0</v>
      </c>
      <c r="T76" s="80">
        <v>0</v>
      </c>
      <c r="U76" s="80">
        <v>0</v>
      </c>
      <c r="V76" s="80">
        <v>0</v>
      </c>
      <c r="W76" s="80">
        <v>0</v>
      </c>
      <c r="X76" s="81">
        <v>0</v>
      </c>
      <c r="Y76" s="82">
        <f t="shared" si="1"/>
        <v>12</v>
      </c>
      <c r="Z76" s="414"/>
    </row>
    <row r="77" spans="1:26" ht="21.75" customHeight="1">
      <c r="A77" s="78">
        <v>3</v>
      </c>
      <c r="B77" s="165" t="s">
        <v>388</v>
      </c>
      <c r="C77" s="170">
        <v>11</v>
      </c>
      <c r="D77" s="415" t="s">
        <v>475</v>
      </c>
      <c r="E77" s="80">
        <v>2</v>
      </c>
      <c r="F77" s="80">
        <v>0</v>
      </c>
      <c r="G77" s="80">
        <v>0</v>
      </c>
      <c r="H77" s="80">
        <v>0</v>
      </c>
      <c r="I77" s="80">
        <v>0</v>
      </c>
      <c r="J77" s="80">
        <v>2</v>
      </c>
      <c r="K77" s="80">
        <v>1</v>
      </c>
      <c r="L77" s="80">
        <v>0</v>
      </c>
      <c r="M77" s="80">
        <v>0</v>
      </c>
      <c r="N77" s="80">
        <v>1</v>
      </c>
      <c r="O77" s="80">
        <v>0</v>
      </c>
      <c r="P77" s="80">
        <v>0</v>
      </c>
      <c r="Q77" s="80">
        <v>7</v>
      </c>
      <c r="R77" s="80">
        <v>4</v>
      </c>
      <c r="S77" s="80">
        <v>4</v>
      </c>
      <c r="T77" s="80">
        <v>0</v>
      </c>
      <c r="U77" s="80">
        <v>3</v>
      </c>
      <c r="V77" s="80">
        <v>0</v>
      </c>
      <c r="W77" s="80">
        <v>0</v>
      </c>
      <c r="X77" s="81">
        <v>4</v>
      </c>
      <c r="Y77" s="82">
        <f t="shared" si="1"/>
        <v>28</v>
      </c>
      <c r="Z77" s="414"/>
    </row>
    <row r="78" spans="1:26" ht="21.75" customHeight="1">
      <c r="A78" s="78">
        <v>4</v>
      </c>
      <c r="B78" s="165" t="s">
        <v>389</v>
      </c>
      <c r="C78" s="170">
        <v>11</v>
      </c>
      <c r="D78" s="415"/>
      <c r="E78" s="80">
        <v>7</v>
      </c>
      <c r="F78" s="80">
        <v>1</v>
      </c>
      <c r="G78" s="80">
        <v>0</v>
      </c>
      <c r="H78" s="80">
        <v>0</v>
      </c>
      <c r="I78" s="80">
        <v>0</v>
      </c>
      <c r="J78" s="80">
        <v>10</v>
      </c>
      <c r="K78" s="80">
        <v>5</v>
      </c>
      <c r="L78" s="80">
        <v>4</v>
      </c>
      <c r="M78" s="80">
        <v>5</v>
      </c>
      <c r="N78" s="80">
        <v>5</v>
      </c>
      <c r="O78" s="80">
        <v>3</v>
      </c>
      <c r="P78" s="80">
        <v>2</v>
      </c>
      <c r="Q78" s="80">
        <v>2</v>
      </c>
      <c r="R78" s="80">
        <v>3</v>
      </c>
      <c r="S78" s="80">
        <v>4</v>
      </c>
      <c r="T78" s="80">
        <v>2</v>
      </c>
      <c r="U78" s="80">
        <v>8</v>
      </c>
      <c r="V78" s="80">
        <v>5</v>
      </c>
      <c r="W78" s="80">
        <v>4</v>
      </c>
      <c r="X78" s="81">
        <v>4</v>
      </c>
      <c r="Y78" s="82">
        <f t="shared" si="1"/>
        <v>74</v>
      </c>
      <c r="Z78" s="414"/>
    </row>
    <row r="79" spans="1:26" ht="21.75" customHeight="1">
      <c r="A79" s="78">
        <v>5</v>
      </c>
      <c r="B79" s="165" t="s">
        <v>390</v>
      </c>
      <c r="C79" s="170">
        <v>11</v>
      </c>
      <c r="D79" s="415"/>
      <c r="E79" s="80">
        <v>1</v>
      </c>
      <c r="F79" s="80">
        <v>1</v>
      </c>
      <c r="G79" s="80">
        <v>0</v>
      </c>
      <c r="H79" s="80">
        <v>0</v>
      </c>
      <c r="I79" s="80">
        <v>0</v>
      </c>
      <c r="J79" s="80">
        <v>0</v>
      </c>
      <c r="K79" s="80">
        <v>0</v>
      </c>
      <c r="L79" s="80">
        <v>0</v>
      </c>
      <c r="M79" s="80">
        <v>0</v>
      </c>
      <c r="N79" s="80">
        <v>1</v>
      </c>
      <c r="O79" s="80">
        <v>0</v>
      </c>
      <c r="P79" s="80">
        <v>0</v>
      </c>
      <c r="Q79" s="80">
        <v>5</v>
      </c>
      <c r="R79" s="80">
        <v>3</v>
      </c>
      <c r="S79" s="80">
        <v>1</v>
      </c>
      <c r="T79" s="80">
        <v>0</v>
      </c>
      <c r="U79" s="80">
        <v>2</v>
      </c>
      <c r="V79" s="80">
        <v>1</v>
      </c>
      <c r="W79" s="80">
        <v>0</v>
      </c>
      <c r="X79" s="81">
        <v>0</v>
      </c>
      <c r="Y79" s="82">
        <f t="shared" si="1"/>
        <v>15</v>
      </c>
      <c r="Z79" s="414"/>
    </row>
    <row r="80" spans="1:26" ht="21.75" customHeight="1">
      <c r="A80" s="78">
        <v>6</v>
      </c>
      <c r="B80" s="165" t="s">
        <v>391</v>
      </c>
      <c r="C80" s="170">
        <v>11</v>
      </c>
      <c r="D80" s="415"/>
      <c r="E80" s="80">
        <v>0</v>
      </c>
      <c r="F80" s="80">
        <v>0</v>
      </c>
      <c r="G80" s="80">
        <v>0</v>
      </c>
      <c r="H80" s="80">
        <v>1</v>
      </c>
      <c r="I80" s="80">
        <v>0</v>
      </c>
      <c r="J80" s="80">
        <v>1</v>
      </c>
      <c r="K80" s="80">
        <v>4</v>
      </c>
      <c r="L80" s="80">
        <v>0</v>
      </c>
      <c r="M80" s="80">
        <v>0</v>
      </c>
      <c r="N80" s="80">
        <v>0</v>
      </c>
      <c r="O80" s="80">
        <v>0</v>
      </c>
      <c r="P80" s="80">
        <v>0</v>
      </c>
      <c r="Q80" s="80">
        <v>1</v>
      </c>
      <c r="R80" s="80">
        <v>2</v>
      </c>
      <c r="S80" s="80">
        <v>0</v>
      </c>
      <c r="T80" s="80">
        <v>1</v>
      </c>
      <c r="U80" s="80">
        <v>0</v>
      </c>
      <c r="V80" s="80">
        <v>3</v>
      </c>
      <c r="W80" s="80">
        <v>0</v>
      </c>
      <c r="X80" s="81">
        <v>3</v>
      </c>
      <c r="Y80" s="82">
        <f t="shared" si="1"/>
        <v>16</v>
      </c>
      <c r="Z80" s="414"/>
    </row>
    <row r="81" spans="1:26" ht="21.75" customHeight="1" thickBot="1">
      <c r="A81" s="83">
        <v>7</v>
      </c>
      <c r="B81" s="166" t="s">
        <v>392</v>
      </c>
      <c r="C81" s="171">
        <v>11</v>
      </c>
      <c r="D81" s="416"/>
      <c r="E81" s="84">
        <v>0</v>
      </c>
      <c r="F81" s="84">
        <v>0</v>
      </c>
      <c r="G81" s="84">
        <v>1</v>
      </c>
      <c r="H81" s="84">
        <v>1</v>
      </c>
      <c r="I81" s="84">
        <v>3</v>
      </c>
      <c r="J81" s="84">
        <v>3</v>
      </c>
      <c r="K81" s="84">
        <v>3</v>
      </c>
      <c r="L81" s="84">
        <v>2</v>
      </c>
      <c r="M81" s="84">
        <v>0</v>
      </c>
      <c r="N81" s="84">
        <v>3</v>
      </c>
      <c r="O81" s="84">
        <v>1</v>
      </c>
      <c r="P81" s="84">
        <v>0</v>
      </c>
      <c r="Q81" s="84">
        <v>0</v>
      </c>
      <c r="R81" s="84">
        <v>2</v>
      </c>
      <c r="S81" s="84">
        <v>0</v>
      </c>
      <c r="T81" s="84">
        <v>6</v>
      </c>
      <c r="U81" s="84">
        <v>0</v>
      </c>
      <c r="V81" s="84">
        <v>0</v>
      </c>
      <c r="W81" s="84">
        <v>2</v>
      </c>
      <c r="X81" s="85">
        <v>3</v>
      </c>
      <c r="Y81" s="86">
        <f t="shared" si="1"/>
        <v>30</v>
      </c>
      <c r="Z81" s="414"/>
    </row>
    <row r="82" spans="1:26" ht="21.75" customHeight="1">
      <c r="A82" s="74">
        <v>1</v>
      </c>
      <c r="B82" s="164" t="s">
        <v>393</v>
      </c>
      <c r="C82" s="169">
        <v>12</v>
      </c>
      <c r="D82" s="412">
        <f>'Scrutini sezioni'!AC27</f>
        <v>9</v>
      </c>
      <c r="E82" s="76">
        <v>0</v>
      </c>
      <c r="F82" s="76">
        <v>0</v>
      </c>
      <c r="G82" s="76">
        <v>0</v>
      </c>
      <c r="H82" s="76">
        <v>0</v>
      </c>
      <c r="I82" s="76">
        <v>0</v>
      </c>
      <c r="J82" s="76">
        <v>0</v>
      </c>
      <c r="K82" s="76">
        <v>0</v>
      </c>
      <c r="L82" s="76">
        <v>0</v>
      </c>
      <c r="M82" s="76">
        <v>0</v>
      </c>
      <c r="N82" s="76">
        <v>0</v>
      </c>
      <c r="O82" s="76">
        <v>0</v>
      </c>
      <c r="P82" s="76">
        <v>0</v>
      </c>
      <c r="Q82" s="76">
        <v>0</v>
      </c>
      <c r="R82" s="76">
        <v>0</v>
      </c>
      <c r="S82" s="76">
        <v>0</v>
      </c>
      <c r="T82" s="76">
        <v>0</v>
      </c>
      <c r="U82" s="76">
        <v>0</v>
      </c>
      <c r="V82" s="76">
        <v>0</v>
      </c>
      <c r="W82" s="76">
        <v>0</v>
      </c>
      <c r="X82" s="87">
        <v>0</v>
      </c>
      <c r="Y82" s="91">
        <f t="shared" si="1"/>
        <v>0</v>
      </c>
      <c r="Z82" s="414">
        <f>IF(SUM(Y82:Y88)&gt;(D82*2)," ERRORE! Totale preferenze maggiore voti di lista ","")</f>
      </c>
    </row>
    <row r="83" spans="1:26" ht="21.75" customHeight="1">
      <c r="A83" s="78">
        <v>2</v>
      </c>
      <c r="B83" s="165" t="s">
        <v>394</v>
      </c>
      <c r="C83" s="170">
        <v>12</v>
      </c>
      <c r="D83" s="413"/>
      <c r="E83" s="80">
        <v>0</v>
      </c>
      <c r="F83" s="80">
        <v>0</v>
      </c>
      <c r="G83" s="80">
        <v>0</v>
      </c>
      <c r="H83" s="80">
        <v>0</v>
      </c>
      <c r="I83" s="80">
        <v>0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80">
        <v>0</v>
      </c>
      <c r="P83" s="80">
        <v>0</v>
      </c>
      <c r="Q83" s="80">
        <v>2</v>
      </c>
      <c r="R83" s="80">
        <v>0</v>
      </c>
      <c r="S83" s="80">
        <v>0</v>
      </c>
      <c r="T83" s="80">
        <v>0</v>
      </c>
      <c r="U83" s="80">
        <v>0</v>
      </c>
      <c r="V83" s="80">
        <v>0</v>
      </c>
      <c r="W83" s="80">
        <v>0</v>
      </c>
      <c r="X83" s="81">
        <v>1</v>
      </c>
      <c r="Y83" s="82">
        <f t="shared" si="1"/>
        <v>3</v>
      </c>
      <c r="Z83" s="414"/>
    </row>
    <row r="84" spans="1:26" ht="21.75" customHeight="1">
      <c r="A84" s="78">
        <v>3</v>
      </c>
      <c r="B84" s="165" t="s">
        <v>395</v>
      </c>
      <c r="C84" s="170">
        <v>12</v>
      </c>
      <c r="D84" s="415" t="s">
        <v>476</v>
      </c>
      <c r="E84" s="80">
        <v>0</v>
      </c>
      <c r="F84" s="80">
        <v>0</v>
      </c>
      <c r="G84" s="80">
        <v>0</v>
      </c>
      <c r="H84" s="80">
        <v>0</v>
      </c>
      <c r="I84" s="80">
        <v>0</v>
      </c>
      <c r="J84" s="80">
        <v>0</v>
      </c>
      <c r="K84" s="80">
        <v>0</v>
      </c>
      <c r="L84" s="80">
        <v>0</v>
      </c>
      <c r="M84" s="80">
        <v>0</v>
      </c>
      <c r="N84" s="80">
        <v>0</v>
      </c>
      <c r="O84" s="80">
        <v>0</v>
      </c>
      <c r="P84" s="80">
        <v>0</v>
      </c>
      <c r="Q84" s="80">
        <v>0</v>
      </c>
      <c r="R84" s="80">
        <v>0</v>
      </c>
      <c r="S84" s="80">
        <v>0</v>
      </c>
      <c r="T84" s="80">
        <v>0</v>
      </c>
      <c r="U84" s="80">
        <v>0</v>
      </c>
      <c r="V84" s="80">
        <v>0</v>
      </c>
      <c r="W84" s="80">
        <v>0</v>
      </c>
      <c r="X84" s="81">
        <v>0</v>
      </c>
      <c r="Y84" s="82">
        <f t="shared" si="1"/>
        <v>0</v>
      </c>
      <c r="Z84" s="414"/>
    </row>
    <row r="85" spans="1:26" ht="21.75" customHeight="1">
      <c r="A85" s="78">
        <v>4</v>
      </c>
      <c r="B85" s="165" t="s">
        <v>396</v>
      </c>
      <c r="C85" s="170">
        <v>12</v>
      </c>
      <c r="D85" s="415"/>
      <c r="E85" s="80">
        <v>0</v>
      </c>
      <c r="F85" s="80">
        <v>0</v>
      </c>
      <c r="G85" s="80">
        <v>0</v>
      </c>
      <c r="H85" s="80">
        <v>0</v>
      </c>
      <c r="I85" s="80">
        <v>0</v>
      </c>
      <c r="J85" s="80">
        <v>0</v>
      </c>
      <c r="K85" s="80">
        <v>0</v>
      </c>
      <c r="L85" s="80">
        <v>0</v>
      </c>
      <c r="M85" s="80">
        <v>0</v>
      </c>
      <c r="N85" s="80">
        <v>0</v>
      </c>
      <c r="O85" s="80">
        <v>0</v>
      </c>
      <c r="P85" s="80">
        <v>0</v>
      </c>
      <c r="Q85" s="80">
        <v>0</v>
      </c>
      <c r="R85" s="80">
        <v>0</v>
      </c>
      <c r="S85" s="80">
        <v>0</v>
      </c>
      <c r="T85" s="80">
        <v>0</v>
      </c>
      <c r="U85" s="80">
        <v>0</v>
      </c>
      <c r="V85" s="80">
        <v>0</v>
      </c>
      <c r="W85" s="80">
        <v>0</v>
      </c>
      <c r="X85" s="81">
        <v>0</v>
      </c>
      <c r="Y85" s="82">
        <f t="shared" si="1"/>
        <v>0</v>
      </c>
      <c r="Z85" s="414"/>
    </row>
    <row r="86" spans="1:26" ht="21.75" customHeight="1">
      <c r="A86" s="78">
        <v>5</v>
      </c>
      <c r="B86" s="165" t="s">
        <v>397</v>
      </c>
      <c r="C86" s="170">
        <v>12</v>
      </c>
      <c r="D86" s="415"/>
      <c r="E86" s="80">
        <v>0</v>
      </c>
      <c r="F86" s="80">
        <v>0</v>
      </c>
      <c r="G86" s="80">
        <v>0</v>
      </c>
      <c r="H86" s="80">
        <v>0</v>
      </c>
      <c r="I86" s="80">
        <v>0</v>
      </c>
      <c r="J86" s="80">
        <v>0</v>
      </c>
      <c r="K86" s="80">
        <v>0</v>
      </c>
      <c r="L86" s="80">
        <v>0</v>
      </c>
      <c r="M86" s="80">
        <v>0</v>
      </c>
      <c r="N86" s="80">
        <v>0</v>
      </c>
      <c r="O86" s="80">
        <v>0</v>
      </c>
      <c r="P86" s="80">
        <v>0</v>
      </c>
      <c r="Q86" s="80">
        <v>0</v>
      </c>
      <c r="R86" s="80">
        <v>0</v>
      </c>
      <c r="S86" s="80">
        <v>0</v>
      </c>
      <c r="T86" s="80">
        <v>0</v>
      </c>
      <c r="U86" s="80">
        <v>0</v>
      </c>
      <c r="V86" s="80">
        <v>0</v>
      </c>
      <c r="W86" s="80">
        <v>0</v>
      </c>
      <c r="X86" s="81">
        <v>0</v>
      </c>
      <c r="Y86" s="82">
        <f t="shared" si="1"/>
        <v>0</v>
      </c>
      <c r="Z86" s="414"/>
    </row>
    <row r="87" spans="1:26" ht="21.75" customHeight="1">
      <c r="A87" s="182">
        <v>6</v>
      </c>
      <c r="B87" s="168" t="s">
        <v>398</v>
      </c>
      <c r="C87" s="125">
        <v>12</v>
      </c>
      <c r="D87" s="415"/>
      <c r="E87" s="96"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>
        <v>0</v>
      </c>
      <c r="M87" s="96">
        <v>0</v>
      </c>
      <c r="N87" s="96">
        <v>0</v>
      </c>
      <c r="O87" s="96">
        <v>0</v>
      </c>
      <c r="P87" s="96">
        <v>0</v>
      </c>
      <c r="Q87" s="96">
        <v>0</v>
      </c>
      <c r="R87" s="96">
        <v>0</v>
      </c>
      <c r="S87" s="96">
        <v>0</v>
      </c>
      <c r="T87" s="96">
        <v>0</v>
      </c>
      <c r="U87" s="96">
        <v>0</v>
      </c>
      <c r="V87" s="96">
        <v>0</v>
      </c>
      <c r="W87" s="96">
        <v>0</v>
      </c>
      <c r="X87" s="97">
        <v>0</v>
      </c>
      <c r="Y87" s="82">
        <f t="shared" si="1"/>
        <v>0</v>
      </c>
      <c r="Z87" s="414"/>
    </row>
    <row r="88" spans="1:26" ht="21.75" customHeight="1" thickBot="1">
      <c r="A88" s="83">
        <v>7</v>
      </c>
      <c r="B88" s="166" t="s">
        <v>399</v>
      </c>
      <c r="C88" s="171">
        <v>12</v>
      </c>
      <c r="D88" s="416"/>
      <c r="E88" s="84">
        <v>0</v>
      </c>
      <c r="F88" s="84">
        <v>0</v>
      </c>
      <c r="G88" s="84">
        <v>0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Q88" s="84">
        <v>0</v>
      </c>
      <c r="R88" s="84">
        <v>0</v>
      </c>
      <c r="S88" s="84">
        <v>0</v>
      </c>
      <c r="T88" s="84">
        <v>0</v>
      </c>
      <c r="U88" s="84">
        <v>0</v>
      </c>
      <c r="V88" s="84">
        <v>0</v>
      </c>
      <c r="W88" s="84">
        <v>0</v>
      </c>
      <c r="X88" s="85">
        <v>0</v>
      </c>
      <c r="Y88" s="86">
        <f t="shared" si="1"/>
        <v>0</v>
      </c>
      <c r="Z88" s="414"/>
    </row>
    <row r="89" spans="1:26" ht="21.75" customHeight="1">
      <c r="A89" s="88">
        <v>1</v>
      </c>
      <c r="B89" s="167" t="s">
        <v>400</v>
      </c>
      <c r="C89" s="130">
        <v>13</v>
      </c>
      <c r="D89" s="417">
        <f>'Scrutini sezioni'!AD27</f>
        <v>27</v>
      </c>
      <c r="E89" s="89">
        <v>0</v>
      </c>
      <c r="F89" s="89">
        <v>0</v>
      </c>
      <c r="G89" s="89">
        <v>0</v>
      </c>
      <c r="H89" s="89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2</v>
      </c>
      <c r="R89" s="89">
        <v>0</v>
      </c>
      <c r="S89" s="89">
        <v>0</v>
      </c>
      <c r="T89" s="89">
        <v>1</v>
      </c>
      <c r="U89" s="89">
        <v>0</v>
      </c>
      <c r="V89" s="89">
        <v>0</v>
      </c>
      <c r="W89" s="89">
        <v>0</v>
      </c>
      <c r="X89" s="90">
        <v>0</v>
      </c>
      <c r="Y89" s="91">
        <f t="shared" si="1"/>
        <v>3</v>
      </c>
      <c r="Z89" s="414">
        <f>IF(SUM(Y89:Y95)&gt;(D89*2)," ERRORE! Totale preferenze maggiore voti di lista","")</f>
      </c>
    </row>
    <row r="90" spans="1:26" ht="21.75" customHeight="1">
      <c r="A90" s="79">
        <v>2</v>
      </c>
      <c r="B90" s="165" t="s">
        <v>401</v>
      </c>
      <c r="C90" s="130">
        <v>13</v>
      </c>
      <c r="D90" s="413"/>
      <c r="E90" s="80">
        <v>0</v>
      </c>
      <c r="F90" s="80">
        <v>0</v>
      </c>
      <c r="G90" s="80">
        <v>0</v>
      </c>
      <c r="H90" s="80">
        <v>1</v>
      </c>
      <c r="I90" s="80">
        <v>0</v>
      </c>
      <c r="J90" s="80">
        <v>3</v>
      </c>
      <c r="K90" s="80">
        <v>0</v>
      </c>
      <c r="L90" s="80">
        <v>1</v>
      </c>
      <c r="M90" s="80">
        <v>1</v>
      </c>
      <c r="N90" s="80">
        <v>0</v>
      </c>
      <c r="O90" s="80">
        <v>0</v>
      </c>
      <c r="P90" s="80">
        <v>1</v>
      </c>
      <c r="Q90" s="80">
        <v>0</v>
      </c>
      <c r="R90" s="80">
        <v>1</v>
      </c>
      <c r="S90" s="80">
        <v>0</v>
      </c>
      <c r="T90" s="80">
        <v>3</v>
      </c>
      <c r="U90" s="80">
        <v>0</v>
      </c>
      <c r="V90" s="80">
        <v>0</v>
      </c>
      <c r="W90" s="80">
        <v>0</v>
      </c>
      <c r="X90" s="81">
        <v>0</v>
      </c>
      <c r="Y90" s="82">
        <f t="shared" si="1"/>
        <v>11</v>
      </c>
      <c r="Z90" s="414"/>
    </row>
    <row r="91" spans="1:26" ht="21.75" customHeight="1">
      <c r="A91" s="79">
        <v>3</v>
      </c>
      <c r="B91" s="165" t="s">
        <v>402</v>
      </c>
      <c r="C91" s="130">
        <v>13</v>
      </c>
      <c r="D91" s="415" t="s">
        <v>470</v>
      </c>
      <c r="E91" s="80">
        <v>0</v>
      </c>
      <c r="F91" s="80">
        <v>0</v>
      </c>
      <c r="G91" s="80">
        <v>0</v>
      </c>
      <c r="H91" s="80">
        <v>0</v>
      </c>
      <c r="I91" s="80">
        <v>0</v>
      </c>
      <c r="J91" s="80">
        <v>0</v>
      </c>
      <c r="K91" s="80">
        <v>0</v>
      </c>
      <c r="L91" s="80">
        <v>0</v>
      </c>
      <c r="M91" s="80">
        <v>0</v>
      </c>
      <c r="N91" s="80">
        <v>0</v>
      </c>
      <c r="O91" s="80">
        <v>0</v>
      </c>
      <c r="P91" s="80">
        <v>0</v>
      </c>
      <c r="Q91" s="80">
        <v>0</v>
      </c>
      <c r="R91" s="80">
        <v>0</v>
      </c>
      <c r="S91" s="80">
        <v>0</v>
      </c>
      <c r="T91" s="80">
        <v>0</v>
      </c>
      <c r="U91" s="80">
        <v>0</v>
      </c>
      <c r="V91" s="80">
        <v>0</v>
      </c>
      <c r="W91" s="80">
        <v>0</v>
      </c>
      <c r="X91" s="81">
        <v>0</v>
      </c>
      <c r="Y91" s="82">
        <f t="shared" si="1"/>
        <v>0</v>
      </c>
      <c r="Z91" s="414"/>
    </row>
    <row r="92" spans="1:26" ht="21.75" customHeight="1">
      <c r="A92" s="79">
        <v>4</v>
      </c>
      <c r="B92" s="165" t="s">
        <v>403</v>
      </c>
      <c r="C92" s="130">
        <v>13</v>
      </c>
      <c r="D92" s="415"/>
      <c r="E92" s="80">
        <v>0</v>
      </c>
      <c r="F92" s="80">
        <v>0</v>
      </c>
      <c r="G92" s="80">
        <v>0</v>
      </c>
      <c r="H92" s="80">
        <v>0</v>
      </c>
      <c r="I92" s="80">
        <v>0</v>
      </c>
      <c r="J92" s="80">
        <v>0</v>
      </c>
      <c r="K92" s="80">
        <v>0</v>
      </c>
      <c r="L92" s="80">
        <v>0</v>
      </c>
      <c r="M92" s="80">
        <v>0</v>
      </c>
      <c r="N92" s="80">
        <v>0</v>
      </c>
      <c r="O92" s="80">
        <v>0</v>
      </c>
      <c r="P92" s="80">
        <v>0</v>
      </c>
      <c r="Q92" s="80">
        <v>0</v>
      </c>
      <c r="R92" s="80">
        <v>0</v>
      </c>
      <c r="S92" s="80">
        <v>0</v>
      </c>
      <c r="T92" s="80">
        <v>0</v>
      </c>
      <c r="U92" s="80">
        <v>0</v>
      </c>
      <c r="V92" s="80">
        <v>0</v>
      </c>
      <c r="W92" s="80">
        <v>0</v>
      </c>
      <c r="X92" s="81">
        <v>0</v>
      </c>
      <c r="Y92" s="82">
        <f t="shared" si="1"/>
        <v>0</v>
      </c>
      <c r="Z92" s="414"/>
    </row>
    <row r="93" spans="1:26" ht="21.75" customHeight="1">
      <c r="A93" s="79">
        <v>5</v>
      </c>
      <c r="B93" s="165" t="s">
        <v>404</v>
      </c>
      <c r="C93" s="130">
        <v>13</v>
      </c>
      <c r="D93" s="415"/>
      <c r="E93" s="80">
        <v>0</v>
      </c>
      <c r="F93" s="80">
        <v>0</v>
      </c>
      <c r="G93" s="80">
        <v>0</v>
      </c>
      <c r="H93" s="80">
        <v>0</v>
      </c>
      <c r="I93" s="80">
        <v>0</v>
      </c>
      <c r="J93" s="80">
        <v>0</v>
      </c>
      <c r="K93" s="80">
        <v>0</v>
      </c>
      <c r="L93" s="80">
        <v>0</v>
      </c>
      <c r="M93" s="80">
        <v>0</v>
      </c>
      <c r="N93" s="80">
        <v>0</v>
      </c>
      <c r="O93" s="80">
        <v>0</v>
      </c>
      <c r="P93" s="80">
        <v>0</v>
      </c>
      <c r="Q93" s="80">
        <v>0</v>
      </c>
      <c r="R93" s="80">
        <v>0</v>
      </c>
      <c r="S93" s="80">
        <v>0</v>
      </c>
      <c r="T93" s="80">
        <v>0</v>
      </c>
      <c r="U93" s="80">
        <v>0</v>
      </c>
      <c r="V93" s="80">
        <v>0</v>
      </c>
      <c r="W93" s="80">
        <v>0</v>
      </c>
      <c r="X93" s="81">
        <v>0</v>
      </c>
      <c r="Y93" s="82">
        <f t="shared" si="1"/>
        <v>0</v>
      </c>
      <c r="Z93" s="414"/>
    </row>
    <row r="94" spans="1:26" ht="21.75" customHeight="1">
      <c r="A94" s="79">
        <v>6</v>
      </c>
      <c r="B94" s="165" t="s">
        <v>405</v>
      </c>
      <c r="C94" s="130">
        <v>13</v>
      </c>
      <c r="D94" s="415"/>
      <c r="E94" s="80">
        <v>0</v>
      </c>
      <c r="F94" s="80">
        <v>1</v>
      </c>
      <c r="G94" s="80">
        <v>0</v>
      </c>
      <c r="H94" s="80">
        <v>0</v>
      </c>
      <c r="I94" s="80">
        <v>0</v>
      </c>
      <c r="J94" s="80">
        <v>0</v>
      </c>
      <c r="K94" s="80">
        <v>0</v>
      </c>
      <c r="L94" s="80">
        <v>0</v>
      </c>
      <c r="M94" s="80">
        <v>0</v>
      </c>
      <c r="N94" s="80">
        <v>2</v>
      </c>
      <c r="O94" s="80">
        <v>0</v>
      </c>
      <c r="P94" s="80">
        <v>0</v>
      </c>
      <c r="Q94" s="80">
        <v>0</v>
      </c>
      <c r="R94" s="80">
        <v>0</v>
      </c>
      <c r="S94" s="80">
        <v>0</v>
      </c>
      <c r="T94" s="80">
        <v>0</v>
      </c>
      <c r="U94" s="80">
        <v>0</v>
      </c>
      <c r="V94" s="80">
        <v>2</v>
      </c>
      <c r="W94" s="80">
        <v>0</v>
      </c>
      <c r="X94" s="81">
        <v>0</v>
      </c>
      <c r="Y94" s="82">
        <f t="shared" si="1"/>
        <v>5</v>
      </c>
      <c r="Z94" s="414"/>
    </row>
    <row r="95" spans="1:26" ht="21.75" customHeight="1" thickBot="1">
      <c r="A95" s="79">
        <v>7</v>
      </c>
      <c r="B95" s="165" t="s">
        <v>406</v>
      </c>
      <c r="C95" s="130">
        <v>13</v>
      </c>
      <c r="D95" s="415"/>
      <c r="E95" s="80">
        <v>0</v>
      </c>
      <c r="F95" s="80">
        <v>0</v>
      </c>
      <c r="G95" s="80">
        <v>0</v>
      </c>
      <c r="H95" s="80">
        <v>0</v>
      </c>
      <c r="I95" s="80">
        <v>0</v>
      </c>
      <c r="J95" s="80">
        <v>1</v>
      </c>
      <c r="K95" s="80">
        <v>0</v>
      </c>
      <c r="L95" s="80">
        <v>0</v>
      </c>
      <c r="M95" s="80">
        <v>0</v>
      </c>
      <c r="N95" s="80">
        <v>0</v>
      </c>
      <c r="O95" s="80">
        <v>0</v>
      </c>
      <c r="P95" s="80">
        <v>0</v>
      </c>
      <c r="Q95" s="80">
        <v>0</v>
      </c>
      <c r="R95" s="80">
        <v>0</v>
      </c>
      <c r="S95" s="80">
        <v>0</v>
      </c>
      <c r="T95" s="80">
        <v>0</v>
      </c>
      <c r="U95" s="80">
        <v>2</v>
      </c>
      <c r="V95" s="80">
        <v>1</v>
      </c>
      <c r="W95" s="80">
        <v>0</v>
      </c>
      <c r="X95" s="81">
        <v>0</v>
      </c>
      <c r="Y95" s="86">
        <f t="shared" si="1"/>
        <v>4</v>
      </c>
      <c r="Z95" s="414"/>
    </row>
    <row r="96" spans="1:26" ht="21.75" customHeight="1">
      <c r="A96" s="75">
        <v>1</v>
      </c>
      <c r="B96" s="205" t="s">
        <v>407</v>
      </c>
      <c r="C96" s="203">
        <v>14</v>
      </c>
      <c r="D96" s="412">
        <f>'Scrutini sezioni'!AE27</f>
        <v>51</v>
      </c>
      <c r="E96" s="76">
        <v>1</v>
      </c>
      <c r="F96" s="76">
        <v>2</v>
      </c>
      <c r="G96" s="76">
        <v>0</v>
      </c>
      <c r="H96" s="76">
        <v>1</v>
      </c>
      <c r="I96" s="76">
        <v>0</v>
      </c>
      <c r="J96" s="76">
        <v>6</v>
      </c>
      <c r="K96" s="76">
        <v>3</v>
      </c>
      <c r="L96" s="76">
        <v>2</v>
      </c>
      <c r="M96" s="76">
        <v>3</v>
      </c>
      <c r="N96" s="76">
        <v>4</v>
      </c>
      <c r="O96" s="76">
        <v>0</v>
      </c>
      <c r="P96" s="76">
        <v>2</v>
      </c>
      <c r="Q96" s="76">
        <v>1</v>
      </c>
      <c r="R96" s="76">
        <v>5</v>
      </c>
      <c r="S96" s="76">
        <v>5</v>
      </c>
      <c r="T96" s="76">
        <v>0</v>
      </c>
      <c r="U96" s="76">
        <v>3</v>
      </c>
      <c r="V96" s="76">
        <v>2</v>
      </c>
      <c r="W96" s="76">
        <v>1</v>
      </c>
      <c r="X96" s="87">
        <v>3</v>
      </c>
      <c r="Y96" s="91">
        <f t="shared" si="1"/>
        <v>44</v>
      </c>
      <c r="Z96" s="414">
        <f>IF(SUM(Y96:Y102)&gt;(D96*2)," ERRORE! Totale preferenze maggiore voti di lista ","")</f>
      </c>
    </row>
    <row r="97" spans="1:26" ht="21.75" customHeight="1">
      <c r="A97" s="79">
        <v>2</v>
      </c>
      <c r="B97" s="165" t="s">
        <v>478</v>
      </c>
      <c r="C97" s="170">
        <v>14</v>
      </c>
      <c r="D97" s="413"/>
      <c r="E97" s="80">
        <v>0</v>
      </c>
      <c r="F97" s="80">
        <v>0</v>
      </c>
      <c r="G97" s="80">
        <v>0</v>
      </c>
      <c r="H97" s="80">
        <v>0</v>
      </c>
      <c r="I97" s="80">
        <v>0</v>
      </c>
      <c r="J97" s="80">
        <v>0</v>
      </c>
      <c r="K97" s="80">
        <v>0</v>
      </c>
      <c r="L97" s="80">
        <v>0</v>
      </c>
      <c r="M97" s="80">
        <v>0</v>
      </c>
      <c r="N97" s="80">
        <v>0</v>
      </c>
      <c r="O97" s="80">
        <v>0</v>
      </c>
      <c r="P97" s="80">
        <v>0</v>
      </c>
      <c r="Q97" s="80">
        <v>1</v>
      </c>
      <c r="R97" s="80">
        <v>2</v>
      </c>
      <c r="S97" s="80">
        <v>1</v>
      </c>
      <c r="T97" s="80">
        <v>0</v>
      </c>
      <c r="U97" s="80">
        <v>0</v>
      </c>
      <c r="V97" s="80">
        <v>0</v>
      </c>
      <c r="W97" s="80">
        <v>0</v>
      </c>
      <c r="X97" s="81">
        <v>0</v>
      </c>
      <c r="Y97" s="82">
        <f t="shared" si="1"/>
        <v>4</v>
      </c>
      <c r="Z97" s="414"/>
    </row>
    <row r="98" spans="1:26" ht="21.75" customHeight="1">
      <c r="A98" s="79">
        <v>3</v>
      </c>
      <c r="B98" s="165" t="s">
        <v>408</v>
      </c>
      <c r="C98" s="170">
        <v>14</v>
      </c>
      <c r="D98" s="415" t="s">
        <v>462</v>
      </c>
      <c r="E98" s="80">
        <v>0</v>
      </c>
      <c r="F98" s="80">
        <v>0</v>
      </c>
      <c r="G98" s="80">
        <v>0</v>
      </c>
      <c r="H98" s="80">
        <v>0</v>
      </c>
      <c r="I98" s="80">
        <v>0</v>
      </c>
      <c r="J98" s="80">
        <v>0</v>
      </c>
      <c r="K98" s="80">
        <v>0</v>
      </c>
      <c r="L98" s="80">
        <v>0</v>
      </c>
      <c r="M98" s="80">
        <v>0</v>
      </c>
      <c r="N98" s="80">
        <v>0</v>
      </c>
      <c r="O98" s="80">
        <v>0</v>
      </c>
      <c r="P98" s="80">
        <v>0</v>
      </c>
      <c r="Q98" s="80">
        <v>0</v>
      </c>
      <c r="R98" s="80">
        <v>1</v>
      </c>
      <c r="S98" s="80">
        <v>1</v>
      </c>
      <c r="T98" s="80">
        <v>0</v>
      </c>
      <c r="U98" s="80">
        <v>0</v>
      </c>
      <c r="V98" s="80">
        <v>0</v>
      </c>
      <c r="W98" s="80">
        <v>0</v>
      </c>
      <c r="X98" s="81">
        <v>0</v>
      </c>
      <c r="Y98" s="82">
        <f t="shared" si="1"/>
        <v>2</v>
      </c>
      <c r="Z98" s="414"/>
    </row>
    <row r="99" spans="1:26" ht="21.75" customHeight="1">
      <c r="A99" s="79">
        <v>4</v>
      </c>
      <c r="B99" s="165" t="s">
        <v>409</v>
      </c>
      <c r="C99" s="170">
        <v>14</v>
      </c>
      <c r="D99" s="415"/>
      <c r="E99" s="80">
        <v>0</v>
      </c>
      <c r="F99" s="80">
        <v>0</v>
      </c>
      <c r="G99" s="80">
        <v>0</v>
      </c>
      <c r="H99" s="80">
        <v>0</v>
      </c>
      <c r="I99" s="80">
        <v>0</v>
      </c>
      <c r="J99" s="80">
        <v>0</v>
      </c>
      <c r="K99" s="80">
        <v>0</v>
      </c>
      <c r="L99" s="80">
        <v>0</v>
      </c>
      <c r="M99" s="80">
        <v>0</v>
      </c>
      <c r="N99" s="80">
        <v>0</v>
      </c>
      <c r="O99" s="80">
        <v>0</v>
      </c>
      <c r="P99" s="80">
        <v>0</v>
      </c>
      <c r="Q99" s="80">
        <v>0</v>
      </c>
      <c r="R99" s="80">
        <v>0</v>
      </c>
      <c r="S99" s="80">
        <v>0</v>
      </c>
      <c r="T99" s="80">
        <v>0</v>
      </c>
      <c r="U99" s="80">
        <v>0</v>
      </c>
      <c r="V99" s="80">
        <v>0</v>
      </c>
      <c r="W99" s="80">
        <v>0</v>
      </c>
      <c r="X99" s="81">
        <v>0</v>
      </c>
      <c r="Y99" s="82">
        <f t="shared" si="1"/>
        <v>0</v>
      </c>
      <c r="Z99" s="414"/>
    </row>
    <row r="100" spans="1:26" ht="21.75" customHeight="1">
      <c r="A100" s="79">
        <v>5</v>
      </c>
      <c r="B100" s="165" t="s">
        <v>410</v>
      </c>
      <c r="C100" s="170">
        <v>14</v>
      </c>
      <c r="D100" s="415"/>
      <c r="E100" s="80">
        <v>0</v>
      </c>
      <c r="F100" s="80">
        <v>0</v>
      </c>
      <c r="G100" s="80">
        <v>0</v>
      </c>
      <c r="H100" s="80">
        <v>0</v>
      </c>
      <c r="I100" s="80">
        <v>0</v>
      </c>
      <c r="J100" s="80">
        <v>0</v>
      </c>
      <c r="K100" s="80">
        <v>0</v>
      </c>
      <c r="L100" s="80">
        <v>0</v>
      </c>
      <c r="M100" s="80">
        <v>0</v>
      </c>
      <c r="N100" s="80">
        <v>0</v>
      </c>
      <c r="O100" s="80">
        <v>0</v>
      </c>
      <c r="P100" s="80">
        <v>0</v>
      </c>
      <c r="Q100" s="80">
        <v>0</v>
      </c>
      <c r="R100" s="80">
        <v>0</v>
      </c>
      <c r="S100" s="80">
        <v>0</v>
      </c>
      <c r="T100" s="80">
        <v>0</v>
      </c>
      <c r="U100" s="80">
        <v>0</v>
      </c>
      <c r="V100" s="80">
        <v>0</v>
      </c>
      <c r="W100" s="80">
        <v>0</v>
      </c>
      <c r="X100" s="81">
        <v>0</v>
      </c>
      <c r="Y100" s="82">
        <f t="shared" si="1"/>
        <v>0</v>
      </c>
      <c r="Z100" s="414"/>
    </row>
    <row r="101" spans="1:26" ht="21.75" customHeight="1">
      <c r="A101" s="79">
        <v>6</v>
      </c>
      <c r="B101" s="165" t="s">
        <v>411</v>
      </c>
      <c r="C101" s="170">
        <v>14</v>
      </c>
      <c r="D101" s="415"/>
      <c r="E101" s="80">
        <v>0</v>
      </c>
      <c r="F101" s="80">
        <v>0</v>
      </c>
      <c r="G101" s="80">
        <v>0</v>
      </c>
      <c r="H101" s="80">
        <v>0</v>
      </c>
      <c r="I101" s="80">
        <v>0</v>
      </c>
      <c r="J101" s="80">
        <v>0</v>
      </c>
      <c r="K101" s="80">
        <v>0</v>
      </c>
      <c r="L101" s="80">
        <v>0</v>
      </c>
      <c r="M101" s="80">
        <v>0</v>
      </c>
      <c r="N101" s="80">
        <v>0</v>
      </c>
      <c r="O101" s="80">
        <v>0</v>
      </c>
      <c r="P101" s="80">
        <v>0</v>
      </c>
      <c r="Q101" s="80">
        <v>0</v>
      </c>
      <c r="R101" s="80">
        <v>0</v>
      </c>
      <c r="S101" s="80">
        <v>0</v>
      </c>
      <c r="T101" s="80">
        <v>0</v>
      </c>
      <c r="U101" s="80">
        <v>0</v>
      </c>
      <c r="V101" s="80">
        <v>0</v>
      </c>
      <c r="W101" s="80">
        <v>0</v>
      </c>
      <c r="X101" s="81">
        <v>0</v>
      </c>
      <c r="Y101" s="82">
        <f t="shared" si="1"/>
        <v>0</v>
      </c>
      <c r="Z101" s="414"/>
    </row>
    <row r="102" spans="1:26" ht="21.75" customHeight="1" thickBot="1">
      <c r="A102" s="79">
        <v>7</v>
      </c>
      <c r="B102" s="167" t="s">
        <v>412</v>
      </c>
      <c r="C102" s="204">
        <v>14</v>
      </c>
      <c r="D102" s="415"/>
      <c r="E102" s="80">
        <v>0</v>
      </c>
      <c r="F102" s="80">
        <v>0</v>
      </c>
      <c r="G102" s="80">
        <v>0</v>
      </c>
      <c r="H102" s="80">
        <v>0</v>
      </c>
      <c r="I102" s="80">
        <v>0</v>
      </c>
      <c r="J102" s="80">
        <v>0</v>
      </c>
      <c r="K102" s="80">
        <v>0</v>
      </c>
      <c r="L102" s="80">
        <v>0</v>
      </c>
      <c r="M102" s="80">
        <v>0</v>
      </c>
      <c r="N102" s="80">
        <v>0</v>
      </c>
      <c r="O102" s="80">
        <v>0</v>
      </c>
      <c r="P102" s="80">
        <v>0</v>
      </c>
      <c r="Q102" s="80">
        <v>0</v>
      </c>
      <c r="R102" s="80">
        <v>2</v>
      </c>
      <c r="S102" s="80">
        <v>0</v>
      </c>
      <c r="T102" s="80">
        <v>0</v>
      </c>
      <c r="U102" s="80">
        <v>0</v>
      </c>
      <c r="V102" s="80">
        <v>0</v>
      </c>
      <c r="W102" s="80">
        <v>0</v>
      </c>
      <c r="X102" s="81">
        <v>0</v>
      </c>
      <c r="Y102" s="86">
        <f t="shared" si="1"/>
        <v>2</v>
      </c>
      <c r="Z102" s="414"/>
    </row>
    <row r="103" spans="1:26" ht="21.75" customHeight="1">
      <c r="A103" s="75">
        <v>1</v>
      </c>
      <c r="B103" s="205" t="s">
        <v>413</v>
      </c>
      <c r="C103" s="203">
        <v>15</v>
      </c>
      <c r="D103" s="412">
        <f>'Scrutini sezioni'!AF27</f>
        <v>8</v>
      </c>
      <c r="E103" s="76">
        <v>0</v>
      </c>
      <c r="F103" s="76">
        <v>0</v>
      </c>
      <c r="G103" s="76">
        <v>0</v>
      </c>
      <c r="H103" s="76">
        <v>0</v>
      </c>
      <c r="I103" s="76">
        <v>0</v>
      </c>
      <c r="J103" s="76">
        <v>0</v>
      </c>
      <c r="K103" s="76">
        <v>0</v>
      </c>
      <c r="L103" s="76">
        <v>0</v>
      </c>
      <c r="M103" s="76">
        <v>0</v>
      </c>
      <c r="N103" s="76">
        <v>0</v>
      </c>
      <c r="O103" s="76">
        <v>0</v>
      </c>
      <c r="P103" s="76">
        <v>0</v>
      </c>
      <c r="Q103" s="76">
        <v>0</v>
      </c>
      <c r="R103" s="76">
        <v>0</v>
      </c>
      <c r="S103" s="76">
        <v>0</v>
      </c>
      <c r="T103" s="76">
        <v>0</v>
      </c>
      <c r="U103" s="76">
        <v>0</v>
      </c>
      <c r="V103" s="76">
        <v>0</v>
      </c>
      <c r="W103" s="76">
        <v>0</v>
      </c>
      <c r="X103" s="87">
        <v>0</v>
      </c>
      <c r="Y103" s="91">
        <f t="shared" si="1"/>
        <v>0</v>
      </c>
      <c r="Z103" s="414">
        <f>IF(SUM(Y103:Y109)&gt;(D103*2)," ERRORE! Totale preferenze maggiore voti di lista ","")</f>
      </c>
    </row>
    <row r="104" spans="1:26" ht="21.75" customHeight="1">
      <c r="A104" s="79">
        <v>2</v>
      </c>
      <c r="B104" s="165" t="s">
        <v>414</v>
      </c>
      <c r="C104" s="170">
        <v>15</v>
      </c>
      <c r="D104" s="413"/>
      <c r="E104" s="80">
        <v>0</v>
      </c>
      <c r="F104" s="80">
        <v>0</v>
      </c>
      <c r="G104" s="80">
        <v>0</v>
      </c>
      <c r="H104" s="80">
        <v>0</v>
      </c>
      <c r="I104" s="80">
        <v>0</v>
      </c>
      <c r="J104" s="80">
        <v>0</v>
      </c>
      <c r="K104" s="80">
        <v>0</v>
      </c>
      <c r="L104" s="80">
        <v>0</v>
      </c>
      <c r="M104" s="80">
        <v>0</v>
      </c>
      <c r="N104" s="80">
        <v>0</v>
      </c>
      <c r="O104" s="80">
        <v>0</v>
      </c>
      <c r="P104" s="80">
        <v>0</v>
      </c>
      <c r="Q104" s="80">
        <v>0</v>
      </c>
      <c r="R104" s="80">
        <v>0</v>
      </c>
      <c r="S104" s="80">
        <v>0</v>
      </c>
      <c r="T104" s="80">
        <v>0</v>
      </c>
      <c r="U104" s="80">
        <v>0</v>
      </c>
      <c r="V104" s="80">
        <v>0</v>
      </c>
      <c r="W104" s="80">
        <v>0</v>
      </c>
      <c r="X104" s="81">
        <v>0</v>
      </c>
      <c r="Y104" s="82">
        <f t="shared" si="1"/>
        <v>0</v>
      </c>
      <c r="Z104" s="414"/>
    </row>
    <row r="105" spans="1:26" ht="21.75" customHeight="1">
      <c r="A105" s="79">
        <v>3</v>
      </c>
      <c r="B105" s="165" t="s">
        <v>415</v>
      </c>
      <c r="C105" s="170">
        <v>15</v>
      </c>
      <c r="D105" s="415" t="s">
        <v>477</v>
      </c>
      <c r="E105" s="80">
        <v>0</v>
      </c>
      <c r="F105" s="80">
        <v>0</v>
      </c>
      <c r="G105" s="80">
        <v>0</v>
      </c>
      <c r="H105" s="80">
        <v>0</v>
      </c>
      <c r="I105" s="80">
        <v>0</v>
      </c>
      <c r="J105" s="80">
        <v>0</v>
      </c>
      <c r="K105" s="80">
        <v>0</v>
      </c>
      <c r="L105" s="80">
        <v>0</v>
      </c>
      <c r="M105" s="80">
        <v>0</v>
      </c>
      <c r="N105" s="80">
        <v>0</v>
      </c>
      <c r="O105" s="80">
        <v>0</v>
      </c>
      <c r="P105" s="80">
        <v>0</v>
      </c>
      <c r="Q105" s="80">
        <v>0</v>
      </c>
      <c r="R105" s="80">
        <v>0</v>
      </c>
      <c r="S105" s="80">
        <v>0</v>
      </c>
      <c r="T105" s="80">
        <v>0</v>
      </c>
      <c r="U105" s="80">
        <v>0</v>
      </c>
      <c r="V105" s="80">
        <v>0</v>
      </c>
      <c r="W105" s="80">
        <v>0</v>
      </c>
      <c r="X105" s="81">
        <v>0</v>
      </c>
      <c r="Y105" s="82">
        <f t="shared" si="1"/>
        <v>0</v>
      </c>
      <c r="Z105" s="414"/>
    </row>
    <row r="106" spans="1:26" ht="21.75" customHeight="1">
      <c r="A106" s="79">
        <v>4</v>
      </c>
      <c r="B106" s="165" t="s">
        <v>416</v>
      </c>
      <c r="C106" s="170">
        <v>15</v>
      </c>
      <c r="D106" s="415"/>
      <c r="E106" s="80">
        <v>0</v>
      </c>
      <c r="F106" s="80">
        <v>0</v>
      </c>
      <c r="G106" s="80">
        <v>0</v>
      </c>
      <c r="H106" s="80">
        <v>0</v>
      </c>
      <c r="I106" s="80">
        <v>0</v>
      </c>
      <c r="J106" s="80">
        <v>0</v>
      </c>
      <c r="K106" s="80">
        <v>0</v>
      </c>
      <c r="L106" s="80">
        <v>0</v>
      </c>
      <c r="M106" s="80">
        <v>0</v>
      </c>
      <c r="N106" s="80">
        <v>0</v>
      </c>
      <c r="O106" s="80">
        <v>0</v>
      </c>
      <c r="P106" s="80">
        <v>0</v>
      </c>
      <c r="Q106" s="80">
        <v>0</v>
      </c>
      <c r="R106" s="80">
        <v>0</v>
      </c>
      <c r="S106" s="80">
        <v>0</v>
      </c>
      <c r="T106" s="80">
        <v>0</v>
      </c>
      <c r="U106" s="80">
        <v>0</v>
      </c>
      <c r="V106" s="80">
        <v>0</v>
      </c>
      <c r="W106" s="80">
        <v>0</v>
      </c>
      <c r="X106" s="81">
        <v>0</v>
      </c>
      <c r="Y106" s="82">
        <f t="shared" si="1"/>
        <v>0</v>
      </c>
      <c r="Z106" s="414"/>
    </row>
    <row r="107" spans="1:26" ht="21.75" customHeight="1">
      <c r="A107" s="79">
        <v>5</v>
      </c>
      <c r="B107" s="165" t="s">
        <v>417</v>
      </c>
      <c r="C107" s="170">
        <v>15</v>
      </c>
      <c r="D107" s="415"/>
      <c r="E107" s="80">
        <v>0</v>
      </c>
      <c r="F107" s="80">
        <v>0</v>
      </c>
      <c r="G107" s="80">
        <v>0</v>
      </c>
      <c r="H107" s="80">
        <v>0</v>
      </c>
      <c r="I107" s="80">
        <v>0</v>
      </c>
      <c r="J107" s="80">
        <v>0</v>
      </c>
      <c r="K107" s="80">
        <v>0</v>
      </c>
      <c r="L107" s="80">
        <v>0</v>
      </c>
      <c r="M107" s="80">
        <v>0</v>
      </c>
      <c r="N107" s="80">
        <v>0</v>
      </c>
      <c r="O107" s="80">
        <v>0</v>
      </c>
      <c r="P107" s="80">
        <v>0</v>
      </c>
      <c r="Q107" s="80">
        <v>0</v>
      </c>
      <c r="R107" s="80">
        <v>0</v>
      </c>
      <c r="S107" s="80">
        <v>0</v>
      </c>
      <c r="T107" s="80">
        <v>0</v>
      </c>
      <c r="U107" s="80">
        <v>0</v>
      </c>
      <c r="V107" s="80">
        <v>0</v>
      </c>
      <c r="W107" s="80">
        <v>0</v>
      </c>
      <c r="X107" s="81">
        <v>0</v>
      </c>
      <c r="Y107" s="82">
        <f t="shared" si="1"/>
        <v>0</v>
      </c>
      <c r="Z107" s="414"/>
    </row>
    <row r="108" spans="1:26" ht="21.75" customHeight="1">
      <c r="A108" s="79">
        <v>6</v>
      </c>
      <c r="B108" s="165" t="s">
        <v>418</v>
      </c>
      <c r="C108" s="170">
        <v>15</v>
      </c>
      <c r="D108" s="415"/>
      <c r="E108" s="80">
        <v>0</v>
      </c>
      <c r="F108" s="80">
        <v>0</v>
      </c>
      <c r="G108" s="80">
        <v>0</v>
      </c>
      <c r="H108" s="80">
        <v>0</v>
      </c>
      <c r="I108" s="80">
        <v>0</v>
      </c>
      <c r="J108" s="80">
        <v>0</v>
      </c>
      <c r="K108" s="80">
        <v>0</v>
      </c>
      <c r="L108" s="80">
        <v>0</v>
      </c>
      <c r="M108" s="80">
        <v>0</v>
      </c>
      <c r="N108" s="80">
        <v>0</v>
      </c>
      <c r="O108" s="80">
        <v>0</v>
      </c>
      <c r="P108" s="80">
        <v>0</v>
      </c>
      <c r="Q108" s="80">
        <v>0</v>
      </c>
      <c r="R108" s="80">
        <v>0</v>
      </c>
      <c r="S108" s="80">
        <v>0</v>
      </c>
      <c r="T108" s="80">
        <v>0</v>
      </c>
      <c r="U108" s="80">
        <v>0</v>
      </c>
      <c r="V108" s="80">
        <v>0</v>
      </c>
      <c r="W108" s="80">
        <v>0</v>
      </c>
      <c r="X108" s="81">
        <v>0</v>
      </c>
      <c r="Y108" s="82">
        <f t="shared" si="1"/>
        <v>0</v>
      </c>
      <c r="Z108" s="414"/>
    </row>
    <row r="109" spans="1:26" ht="21.75" customHeight="1" thickBot="1">
      <c r="A109" s="79">
        <v>7</v>
      </c>
      <c r="B109" s="167" t="s">
        <v>419</v>
      </c>
      <c r="C109" s="130">
        <v>15</v>
      </c>
      <c r="D109" s="415"/>
      <c r="E109" s="80">
        <v>0</v>
      </c>
      <c r="F109" s="80">
        <v>0</v>
      </c>
      <c r="G109" s="80">
        <v>0</v>
      </c>
      <c r="H109" s="80">
        <v>0</v>
      </c>
      <c r="I109" s="80">
        <v>0</v>
      </c>
      <c r="J109" s="80">
        <v>0</v>
      </c>
      <c r="K109" s="80">
        <v>0</v>
      </c>
      <c r="L109" s="80">
        <v>0</v>
      </c>
      <c r="M109" s="80">
        <v>0</v>
      </c>
      <c r="N109" s="80">
        <v>0</v>
      </c>
      <c r="O109" s="80">
        <v>0</v>
      </c>
      <c r="P109" s="80">
        <v>0</v>
      </c>
      <c r="Q109" s="80">
        <v>0</v>
      </c>
      <c r="R109" s="80">
        <v>0</v>
      </c>
      <c r="S109" s="80">
        <v>0</v>
      </c>
      <c r="T109" s="80">
        <v>0</v>
      </c>
      <c r="U109" s="80">
        <v>0</v>
      </c>
      <c r="V109" s="80">
        <v>0</v>
      </c>
      <c r="W109" s="80">
        <v>0</v>
      </c>
      <c r="X109" s="81">
        <v>0</v>
      </c>
      <c r="Y109" s="86">
        <f t="shared" si="1"/>
        <v>0</v>
      </c>
      <c r="Z109" s="414"/>
    </row>
    <row r="110" spans="1:26" ht="21.75" customHeight="1">
      <c r="A110" s="75">
        <v>1</v>
      </c>
      <c r="B110" s="205" t="s">
        <v>420</v>
      </c>
      <c r="C110" s="203">
        <v>16</v>
      </c>
      <c r="D110" s="412">
        <f>'Scrutini sezioni'!AG27</f>
        <v>96</v>
      </c>
      <c r="E110" s="76">
        <v>0</v>
      </c>
      <c r="F110" s="76">
        <v>0</v>
      </c>
      <c r="G110" s="76">
        <v>0</v>
      </c>
      <c r="H110" s="76">
        <v>0</v>
      </c>
      <c r="I110" s="76">
        <v>0</v>
      </c>
      <c r="J110" s="76">
        <v>0</v>
      </c>
      <c r="K110" s="76">
        <v>0</v>
      </c>
      <c r="L110" s="76">
        <v>0</v>
      </c>
      <c r="M110" s="76">
        <v>0</v>
      </c>
      <c r="N110" s="76">
        <v>0</v>
      </c>
      <c r="O110" s="76">
        <v>0</v>
      </c>
      <c r="P110" s="76">
        <v>0</v>
      </c>
      <c r="Q110" s="76">
        <v>0</v>
      </c>
      <c r="R110" s="76">
        <v>0</v>
      </c>
      <c r="S110" s="76">
        <v>0</v>
      </c>
      <c r="T110" s="76">
        <v>0</v>
      </c>
      <c r="U110" s="76">
        <v>0</v>
      </c>
      <c r="V110" s="76">
        <v>0</v>
      </c>
      <c r="W110" s="76">
        <v>1</v>
      </c>
      <c r="X110" s="87">
        <v>0</v>
      </c>
      <c r="Y110" s="91">
        <f t="shared" si="1"/>
        <v>1</v>
      </c>
      <c r="Z110" s="414">
        <f>IF(SUM(Y110:Y116)&gt;(D110)*2," ERRORE! Totale preferenze maggiore voti di lista ","")</f>
      </c>
    </row>
    <row r="111" spans="1:26" ht="21.75" customHeight="1">
      <c r="A111" s="79">
        <v>2</v>
      </c>
      <c r="B111" s="165" t="s">
        <v>421</v>
      </c>
      <c r="C111" s="170">
        <v>16</v>
      </c>
      <c r="D111" s="413"/>
      <c r="E111" s="80">
        <v>3</v>
      </c>
      <c r="F111" s="80">
        <v>1</v>
      </c>
      <c r="G111" s="80">
        <v>0</v>
      </c>
      <c r="H111" s="80">
        <v>2</v>
      </c>
      <c r="I111" s="80">
        <v>1</v>
      </c>
      <c r="J111" s="80">
        <v>2</v>
      </c>
      <c r="K111" s="80">
        <v>9</v>
      </c>
      <c r="L111" s="80">
        <v>0</v>
      </c>
      <c r="M111" s="80">
        <v>8</v>
      </c>
      <c r="N111" s="80">
        <v>6</v>
      </c>
      <c r="O111" s="80">
        <v>5</v>
      </c>
      <c r="P111" s="80">
        <v>5</v>
      </c>
      <c r="Q111" s="80">
        <v>3</v>
      </c>
      <c r="R111" s="80">
        <v>4</v>
      </c>
      <c r="S111" s="80">
        <v>2</v>
      </c>
      <c r="T111" s="80">
        <v>4</v>
      </c>
      <c r="U111" s="80">
        <v>3</v>
      </c>
      <c r="V111" s="80">
        <v>0</v>
      </c>
      <c r="W111" s="80">
        <v>1</v>
      </c>
      <c r="X111" s="81">
        <v>2</v>
      </c>
      <c r="Y111" s="82">
        <f t="shared" si="1"/>
        <v>61</v>
      </c>
      <c r="Z111" s="414"/>
    </row>
    <row r="112" spans="1:26" ht="21.75" customHeight="1">
      <c r="A112" s="79">
        <v>3</v>
      </c>
      <c r="B112" s="165" t="s">
        <v>422</v>
      </c>
      <c r="C112" s="170">
        <v>16</v>
      </c>
      <c r="D112" s="415" t="s">
        <v>463</v>
      </c>
      <c r="E112" s="80">
        <v>0</v>
      </c>
      <c r="F112" s="80">
        <v>0</v>
      </c>
      <c r="G112" s="80">
        <v>0</v>
      </c>
      <c r="H112" s="80">
        <v>0</v>
      </c>
      <c r="I112" s="80">
        <v>0</v>
      </c>
      <c r="J112" s="80">
        <v>0</v>
      </c>
      <c r="K112" s="80">
        <v>0</v>
      </c>
      <c r="L112" s="80">
        <v>0</v>
      </c>
      <c r="M112" s="80">
        <v>0</v>
      </c>
      <c r="N112" s="80">
        <v>0</v>
      </c>
      <c r="O112" s="80">
        <v>0</v>
      </c>
      <c r="P112" s="80">
        <v>0</v>
      </c>
      <c r="Q112" s="80">
        <v>0</v>
      </c>
      <c r="R112" s="80">
        <v>0</v>
      </c>
      <c r="S112" s="80">
        <v>0</v>
      </c>
      <c r="T112" s="80">
        <v>0</v>
      </c>
      <c r="U112" s="80">
        <v>0</v>
      </c>
      <c r="V112" s="80">
        <v>0</v>
      </c>
      <c r="W112" s="80">
        <v>0</v>
      </c>
      <c r="X112" s="81">
        <v>0</v>
      </c>
      <c r="Y112" s="82">
        <f t="shared" si="1"/>
        <v>0</v>
      </c>
      <c r="Z112" s="414"/>
    </row>
    <row r="113" spans="1:26" ht="21.75" customHeight="1">
      <c r="A113" s="79">
        <v>4</v>
      </c>
      <c r="B113" s="165" t="s">
        <v>479</v>
      </c>
      <c r="C113" s="170">
        <v>16</v>
      </c>
      <c r="D113" s="415"/>
      <c r="E113" s="80">
        <v>0</v>
      </c>
      <c r="F113" s="80">
        <v>0</v>
      </c>
      <c r="G113" s="80">
        <v>0</v>
      </c>
      <c r="H113" s="80">
        <v>0</v>
      </c>
      <c r="I113" s="80">
        <v>0</v>
      </c>
      <c r="J113" s="80">
        <v>0</v>
      </c>
      <c r="K113" s="80">
        <v>0</v>
      </c>
      <c r="L113" s="80">
        <v>0</v>
      </c>
      <c r="M113" s="80">
        <v>0</v>
      </c>
      <c r="N113" s="80">
        <v>1</v>
      </c>
      <c r="O113" s="80">
        <v>0</v>
      </c>
      <c r="P113" s="80">
        <v>0</v>
      </c>
      <c r="Q113" s="80">
        <v>0</v>
      </c>
      <c r="R113" s="80">
        <v>0</v>
      </c>
      <c r="S113" s="80">
        <v>0</v>
      </c>
      <c r="T113" s="80">
        <v>0</v>
      </c>
      <c r="U113" s="80">
        <v>0</v>
      </c>
      <c r="V113" s="80">
        <v>0</v>
      </c>
      <c r="W113" s="80">
        <v>0</v>
      </c>
      <c r="X113" s="81">
        <v>0</v>
      </c>
      <c r="Y113" s="82">
        <f t="shared" si="1"/>
        <v>1</v>
      </c>
      <c r="Z113" s="414"/>
    </row>
    <row r="114" spans="1:26" ht="21.75" customHeight="1">
      <c r="A114" s="79">
        <v>5</v>
      </c>
      <c r="B114" s="165" t="s">
        <v>423</v>
      </c>
      <c r="C114" s="170">
        <v>16</v>
      </c>
      <c r="D114" s="415"/>
      <c r="E114" s="80">
        <v>0</v>
      </c>
      <c r="F114" s="80">
        <v>0</v>
      </c>
      <c r="G114" s="80">
        <v>0</v>
      </c>
      <c r="H114" s="80">
        <v>0</v>
      </c>
      <c r="I114" s="80">
        <v>0</v>
      </c>
      <c r="J114" s="80">
        <v>0</v>
      </c>
      <c r="K114" s="80">
        <v>0</v>
      </c>
      <c r="L114" s="80">
        <v>0</v>
      </c>
      <c r="M114" s="80">
        <v>0</v>
      </c>
      <c r="N114" s="80">
        <v>1</v>
      </c>
      <c r="O114" s="80">
        <v>0</v>
      </c>
      <c r="P114" s="80">
        <v>0</v>
      </c>
      <c r="Q114" s="80">
        <v>0</v>
      </c>
      <c r="R114" s="80">
        <v>0</v>
      </c>
      <c r="S114" s="80">
        <v>0</v>
      </c>
      <c r="T114" s="80">
        <v>0</v>
      </c>
      <c r="U114" s="80">
        <v>0</v>
      </c>
      <c r="V114" s="80">
        <v>0</v>
      </c>
      <c r="W114" s="80">
        <v>0</v>
      </c>
      <c r="X114" s="81">
        <v>0</v>
      </c>
      <c r="Y114" s="82">
        <f t="shared" si="1"/>
        <v>1</v>
      </c>
      <c r="Z114" s="414"/>
    </row>
    <row r="115" spans="1:26" ht="21.75" customHeight="1">
      <c r="A115" s="79">
        <v>6</v>
      </c>
      <c r="B115" s="165" t="s">
        <v>424</v>
      </c>
      <c r="C115" s="170">
        <v>16</v>
      </c>
      <c r="D115" s="415"/>
      <c r="E115" s="80">
        <v>0</v>
      </c>
      <c r="F115" s="80">
        <v>0</v>
      </c>
      <c r="G115" s="80">
        <v>0</v>
      </c>
      <c r="H115" s="80">
        <v>0</v>
      </c>
      <c r="I115" s="80">
        <v>0</v>
      </c>
      <c r="J115" s="80">
        <v>0</v>
      </c>
      <c r="K115" s="80">
        <v>1</v>
      </c>
      <c r="L115" s="80">
        <v>0</v>
      </c>
      <c r="M115" s="80">
        <v>0</v>
      </c>
      <c r="N115" s="80">
        <v>1</v>
      </c>
      <c r="O115" s="80">
        <v>0</v>
      </c>
      <c r="P115" s="80">
        <v>2</v>
      </c>
      <c r="Q115" s="80">
        <v>1</v>
      </c>
      <c r="R115" s="80">
        <v>0</v>
      </c>
      <c r="S115" s="80">
        <v>0</v>
      </c>
      <c r="T115" s="80">
        <v>0</v>
      </c>
      <c r="U115" s="80">
        <v>0</v>
      </c>
      <c r="V115" s="80">
        <v>0</v>
      </c>
      <c r="W115" s="80">
        <v>0</v>
      </c>
      <c r="X115" s="81">
        <v>0</v>
      </c>
      <c r="Y115" s="82">
        <f t="shared" si="1"/>
        <v>5</v>
      </c>
      <c r="Z115" s="414"/>
    </row>
    <row r="116" spans="1:26" ht="21.75" customHeight="1" thickBot="1">
      <c r="A116" s="79">
        <v>7</v>
      </c>
      <c r="B116" s="167" t="s">
        <v>425</v>
      </c>
      <c r="C116" s="130">
        <v>16</v>
      </c>
      <c r="D116" s="415"/>
      <c r="E116" s="80">
        <v>0</v>
      </c>
      <c r="F116" s="80">
        <v>0</v>
      </c>
      <c r="G116" s="80">
        <v>0</v>
      </c>
      <c r="H116" s="80">
        <v>0</v>
      </c>
      <c r="I116" s="80">
        <v>0</v>
      </c>
      <c r="J116" s="80">
        <v>0</v>
      </c>
      <c r="K116" s="80">
        <v>0</v>
      </c>
      <c r="L116" s="80">
        <v>0</v>
      </c>
      <c r="M116" s="80">
        <v>0</v>
      </c>
      <c r="N116" s="80">
        <v>0</v>
      </c>
      <c r="O116" s="80">
        <v>0</v>
      </c>
      <c r="P116" s="80">
        <v>0</v>
      </c>
      <c r="Q116" s="80">
        <v>0</v>
      </c>
      <c r="R116" s="80">
        <v>0</v>
      </c>
      <c r="S116" s="80">
        <v>2</v>
      </c>
      <c r="T116" s="80">
        <v>0</v>
      </c>
      <c r="U116" s="80">
        <v>0</v>
      </c>
      <c r="V116" s="80">
        <v>0</v>
      </c>
      <c r="W116" s="80">
        <v>1</v>
      </c>
      <c r="X116" s="81">
        <v>0</v>
      </c>
      <c r="Y116" s="86">
        <f t="shared" si="1"/>
        <v>3</v>
      </c>
      <c r="Z116" s="414"/>
    </row>
    <row r="117" spans="1:26" ht="21.75" customHeight="1">
      <c r="A117" s="75">
        <v>1</v>
      </c>
      <c r="B117" s="205" t="s">
        <v>426</v>
      </c>
      <c r="C117" s="203">
        <v>17</v>
      </c>
      <c r="D117" s="412">
        <f>'Scrutini sezioni'!AH27</f>
        <v>8</v>
      </c>
      <c r="E117" s="76">
        <v>0</v>
      </c>
      <c r="F117" s="76">
        <v>0</v>
      </c>
      <c r="G117" s="76">
        <v>0</v>
      </c>
      <c r="H117" s="76">
        <v>0</v>
      </c>
      <c r="I117" s="76">
        <v>0</v>
      </c>
      <c r="J117" s="76">
        <v>0</v>
      </c>
      <c r="K117" s="76">
        <v>0</v>
      </c>
      <c r="L117" s="76">
        <v>0</v>
      </c>
      <c r="M117" s="76">
        <v>0</v>
      </c>
      <c r="N117" s="76">
        <v>0</v>
      </c>
      <c r="O117" s="76">
        <v>0</v>
      </c>
      <c r="P117" s="76">
        <v>0</v>
      </c>
      <c r="Q117" s="76">
        <v>0</v>
      </c>
      <c r="R117" s="76">
        <v>0</v>
      </c>
      <c r="S117" s="76">
        <v>0</v>
      </c>
      <c r="T117" s="76">
        <v>0</v>
      </c>
      <c r="U117" s="76">
        <v>1</v>
      </c>
      <c r="V117" s="76">
        <v>0</v>
      </c>
      <c r="W117" s="76">
        <v>0</v>
      </c>
      <c r="X117" s="87">
        <v>0</v>
      </c>
      <c r="Y117" s="91">
        <f t="shared" si="1"/>
        <v>1</v>
      </c>
      <c r="Z117" s="414">
        <f>IF(SUM(Y117:Y123)&gt;(D117*2)," ERRORE! Totale preferenze maggiore voti di lista  ","")</f>
      </c>
    </row>
    <row r="118" spans="1:26" ht="21.75" customHeight="1">
      <c r="A118" s="79">
        <v>2</v>
      </c>
      <c r="B118" s="165" t="s">
        <v>427</v>
      </c>
      <c r="C118" s="170">
        <v>17</v>
      </c>
      <c r="D118" s="413"/>
      <c r="E118" s="80">
        <v>0</v>
      </c>
      <c r="F118" s="80">
        <v>0</v>
      </c>
      <c r="G118" s="80">
        <v>0</v>
      </c>
      <c r="H118" s="80">
        <v>0</v>
      </c>
      <c r="I118" s="80">
        <v>0</v>
      </c>
      <c r="J118" s="80">
        <v>0</v>
      </c>
      <c r="K118" s="80">
        <v>0</v>
      </c>
      <c r="L118" s="80">
        <v>0</v>
      </c>
      <c r="M118" s="80">
        <v>0</v>
      </c>
      <c r="N118" s="80">
        <v>0</v>
      </c>
      <c r="O118" s="80">
        <v>0</v>
      </c>
      <c r="P118" s="80">
        <v>0</v>
      </c>
      <c r="Q118" s="80">
        <v>0</v>
      </c>
      <c r="R118" s="80">
        <v>0</v>
      </c>
      <c r="S118" s="80">
        <v>0</v>
      </c>
      <c r="T118" s="80">
        <v>0</v>
      </c>
      <c r="U118" s="80">
        <v>0</v>
      </c>
      <c r="V118" s="80">
        <v>0</v>
      </c>
      <c r="W118" s="80">
        <v>0</v>
      </c>
      <c r="X118" s="81">
        <v>0</v>
      </c>
      <c r="Y118" s="82">
        <f t="shared" si="1"/>
        <v>0</v>
      </c>
      <c r="Z118" s="414"/>
    </row>
    <row r="119" spans="1:26" ht="21.75" customHeight="1">
      <c r="A119" s="79">
        <v>3</v>
      </c>
      <c r="B119" s="165" t="s">
        <v>428</v>
      </c>
      <c r="C119" s="170">
        <v>17</v>
      </c>
      <c r="D119" s="415" t="s">
        <v>464</v>
      </c>
      <c r="E119" s="80">
        <v>0</v>
      </c>
      <c r="F119" s="80">
        <v>0</v>
      </c>
      <c r="G119" s="80">
        <v>0</v>
      </c>
      <c r="H119" s="80">
        <v>0</v>
      </c>
      <c r="I119" s="80">
        <v>0</v>
      </c>
      <c r="J119" s="80">
        <v>0</v>
      </c>
      <c r="K119" s="80">
        <v>0</v>
      </c>
      <c r="L119" s="80">
        <v>0</v>
      </c>
      <c r="M119" s="80">
        <v>0</v>
      </c>
      <c r="N119" s="80">
        <v>0</v>
      </c>
      <c r="O119" s="80">
        <v>0</v>
      </c>
      <c r="P119" s="80">
        <v>0</v>
      </c>
      <c r="Q119" s="80">
        <v>0</v>
      </c>
      <c r="R119" s="80">
        <v>0</v>
      </c>
      <c r="S119" s="80">
        <v>0</v>
      </c>
      <c r="T119" s="80">
        <v>0</v>
      </c>
      <c r="U119" s="80">
        <v>0</v>
      </c>
      <c r="V119" s="80">
        <v>0</v>
      </c>
      <c r="W119" s="80">
        <v>0</v>
      </c>
      <c r="X119" s="81">
        <v>0</v>
      </c>
      <c r="Y119" s="82">
        <f t="shared" si="1"/>
        <v>0</v>
      </c>
      <c r="Z119" s="414"/>
    </row>
    <row r="120" spans="1:26" ht="21.75" customHeight="1">
      <c r="A120" s="79">
        <v>4</v>
      </c>
      <c r="B120" s="165" t="s">
        <v>429</v>
      </c>
      <c r="C120" s="170">
        <v>17</v>
      </c>
      <c r="D120" s="415"/>
      <c r="E120" s="80">
        <v>0</v>
      </c>
      <c r="F120" s="80">
        <v>0</v>
      </c>
      <c r="G120" s="80">
        <v>0</v>
      </c>
      <c r="H120" s="80">
        <v>0</v>
      </c>
      <c r="I120" s="80">
        <v>0</v>
      </c>
      <c r="J120" s="80">
        <v>0</v>
      </c>
      <c r="K120" s="80">
        <v>0</v>
      </c>
      <c r="L120" s="80">
        <v>0</v>
      </c>
      <c r="M120" s="80">
        <v>0</v>
      </c>
      <c r="N120" s="80">
        <v>0</v>
      </c>
      <c r="O120" s="80">
        <v>0</v>
      </c>
      <c r="P120" s="80">
        <v>0</v>
      </c>
      <c r="Q120" s="80">
        <v>0</v>
      </c>
      <c r="R120" s="80">
        <v>0</v>
      </c>
      <c r="S120" s="80">
        <v>0</v>
      </c>
      <c r="T120" s="80">
        <v>0</v>
      </c>
      <c r="U120" s="80">
        <v>0</v>
      </c>
      <c r="V120" s="80">
        <v>0</v>
      </c>
      <c r="W120" s="80">
        <v>0</v>
      </c>
      <c r="X120" s="81">
        <v>0</v>
      </c>
      <c r="Y120" s="82">
        <f t="shared" si="1"/>
        <v>0</v>
      </c>
      <c r="Z120" s="414"/>
    </row>
    <row r="121" spans="1:26" ht="21.75" customHeight="1">
      <c r="A121" s="79">
        <v>5</v>
      </c>
      <c r="B121" s="165" t="s">
        <v>480</v>
      </c>
      <c r="C121" s="170">
        <v>17</v>
      </c>
      <c r="D121" s="415"/>
      <c r="E121" s="80">
        <v>0</v>
      </c>
      <c r="F121" s="80">
        <v>0</v>
      </c>
      <c r="G121" s="80">
        <v>0</v>
      </c>
      <c r="H121" s="80">
        <v>0</v>
      </c>
      <c r="I121" s="80">
        <v>0</v>
      </c>
      <c r="J121" s="80">
        <v>0</v>
      </c>
      <c r="K121" s="80">
        <v>0</v>
      </c>
      <c r="L121" s="80">
        <v>1</v>
      </c>
      <c r="M121" s="80">
        <v>0</v>
      </c>
      <c r="N121" s="80">
        <v>0</v>
      </c>
      <c r="O121" s="80">
        <v>0</v>
      </c>
      <c r="P121" s="80">
        <v>0</v>
      </c>
      <c r="Q121" s="80">
        <v>0</v>
      </c>
      <c r="R121" s="80">
        <v>0</v>
      </c>
      <c r="S121" s="80">
        <v>0</v>
      </c>
      <c r="T121" s="80">
        <v>0</v>
      </c>
      <c r="U121" s="80">
        <v>0</v>
      </c>
      <c r="V121" s="80">
        <v>0</v>
      </c>
      <c r="W121" s="80">
        <v>0</v>
      </c>
      <c r="X121" s="81">
        <v>0</v>
      </c>
      <c r="Y121" s="82">
        <f t="shared" si="1"/>
        <v>1</v>
      </c>
      <c r="Z121" s="414"/>
    </row>
    <row r="122" spans="1:26" ht="21.75" customHeight="1">
      <c r="A122" s="79">
        <v>6</v>
      </c>
      <c r="B122" s="165" t="s">
        <v>430</v>
      </c>
      <c r="C122" s="170">
        <v>17</v>
      </c>
      <c r="D122" s="415"/>
      <c r="E122" s="80">
        <v>0</v>
      </c>
      <c r="F122" s="80">
        <v>0</v>
      </c>
      <c r="G122" s="80">
        <v>0</v>
      </c>
      <c r="H122" s="80">
        <v>0</v>
      </c>
      <c r="I122" s="80">
        <v>0</v>
      </c>
      <c r="J122" s="80">
        <v>0</v>
      </c>
      <c r="K122" s="80">
        <v>0</v>
      </c>
      <c r="L122" s="80">
        <v>0</v>
      </c>
      <c r="M122" s="80">
        <v>0</v>
      </c>
      <c r="N122" s="80">
        <v>0</v>
      </c>
      <c r="O122" s="80">
        <v>0</v>
      </c>
      <c r="P122" s="80">
        <v>0</v>
      </c>
      <c r="Q122" s="80">
        <v>0</v>
      </c>
      <c r="R122" s="80">
        <v>0</v>
      </c>
      <c r="S122" s="80">
        <v>0</v>
      </c>
      <c r="T122" s="80">
        <v>0</v>
      </c>
      <c r="U122" s="80">
        <v>0</v>
      </c>
      <c r="V122" s="80">
        <v>0</v>
      </c>
      <c r="W122" s="80">
        <v>0</v>
      </c>
      <c r="X122" s="81">
        <v>0</v>
      </c>
      <c r="Y122" s="82">
        <f t="shared" si="1"/>
        <v>0</v>
      </c>
      <c r="Z122" s="414"/>
    </row>
    <row r="123" spans="1:26" ht="21.75" customHeight="1" thickBot="1">
      <c r="A123" s="79">
        <v>7</v>
      </c>
      <c r="B123" s="167" t="s">
        <v>431</v>
      </c>
      <c r="C123" s="130">
        <v>17</v>
      </c>
      <c r="D123" s="415"/>
      <c r="E123" s="80">
        <v>0</v>
      </c>
      <c r="F123" s="80">
        <v>0</v>
      </c>
      <c r="G123" s="80">
        <v>0</v>
      </c>
      <c r="H123" s="80">
        <v>0</v>
      </c>
      <c r="I123" s="80">
        <v>0</v>
      </c>
      <c r="J123" s="80">
        <v>0</v>
      </c>
      <c r="K123" s="80">
        <v>0</v>
      </c>
      <c r="L123" s="80">
        <v>0</v>
      </c>
      <c r="M123" s="80">
        <v>0</v>
      </c>
      <c r="N123" s="80">
        <v>0</v>
      </c>
      <c r="O123" s="80">
        <v>0</v>
      </c>
      <c r="P123" s="80">
        <v>0</v>
      </c>
      <c r="Q123" s="80">
        <v>0</v>
      </c>
      <c r="R123" s="80">
        <v>0</v>
      </c>
      <c r="S123" s="80">
        <v>0</v>
      </c>
      <c r="T123" s="80">
        <v>0</v>
      </c>
      <c r="U123" s="80">
        <v>0</v>
      </c>
      <c r="V123" s="80">
        <v>0</v>
      </c>
      <c r="W123" s="80">
        <v>0</v>
      </c>
      <c r="X123" s="81">
        <v>0</v>
      </c>
      <c r="Y123" s="86">
        <f t="shared" si="1"/>
        <v>0</v>
      </c>
      <c r="Z123" s="414"/>
    </row>
    <row r="124" spans="1:26" ht="21.75" customHeight="1">
      <c r="A124" s="75">
        <v>1</v>
      </c>
      <c r="B124" s="205" t="s">
        <v>432</v>
      </c>
      <c r="C124" s="203">
        <v>18</v>
      </c>
      <c r="D124" s="412">
        <f>'Scrutini sezioni'!AI27</f>
        <v>229</v>
      </c>
      <c r="E124" s="76">
        <v>1</v>
      </c>
      <c r="F124" s="76">
        <v>1</v>
      </c>
      <c r="G124" s="76">
        <v>0</v>
      </c>
      <c r="H124" s="76">
        <v>0</v>
      </c>
      <c r="I124" s="76">
        <v>0</v>
      </c>
      <c r="J124" s="76">
        <v>0</v>
      </c>
      <c r="K124" s="76">
        <v>1</v>
      </c>
      <c r="L124" s="76">
        <v>0</v>
      </c>
      <c r="M124" s="76">
        <v>0</v>
      </c>
      <c r="N124" s="76">
        <v>1</v>
      </c>
      <c r="O124" s="76">
        <v>0</v>
      </c>
      <c r="P124" s="76">
        <v>0</v>
      </c>
      <c r="Q124" s="76">
        <v>0</v>
      </c>
      <c r="R124" s="76">
        <v>2</v>
      </c>
      <c r="S124" s="76">
        <v>1</v>
      </c>
      <c r="T124" s="76">
        <v>1</v>
      </c>
      <c r="U124" s="76">
        <v>0</v>
      </c>
      <c r="V124" s="76">
        <v>0</v>
      </c>
      <c r="W124" s="76">
        <v>0</v>
      </c>
      <c r="X124" s="87">
        <v>0</v>
      </c>
      <c r="Y124" s="91">
        <f t="shared" si="1"/>
        <v>8</v>
      </c>
      <c r="Z124" s="414">
        <f>IF(SUM(Y124:Y130)&gt;(D124*2)," ERRORE! Totale preferenze maggiore voti di lista  ","")</f>
      </c>
    </row>
    <row r="125" spans="1:26" ht="21.75" customHeight="1">
      <c r="A125" s="79">
        <v>2</v>
      </c>
      <c r="B125" s="165" t="s">
        <v>433</v>
      </c>
      <c r="C125" s="170">
        <v>18</v>
      </c>
      <c r="D125" s="413"/>
      <c r="E125" s="80">
        <v>1</v>
      </c>
      <c r="F125" s="80">
        <v>0</v>
      </c>
      <c r="G125" s="80">
        <v>0</v>
      </c>
      <c r="H125" s="80">
        <v>0</v>
      </c>
      <c r="I125" s="80">
        <v>1</v>
      </c>
      <c r="J125" s="80">
        <v>0</v>
      </c>
      <c r="K125" s="80">
        <v>0</v>
      </c>
      <c r="L125" s="80">
        <v>0</v>
      </c>
      <c r="M125" s="80">
        <v>0</v>
      </c>
      <c r="N125" s="80">
        <v>0</v>
      </c>
      <c r="O125" s="80">
        <v>0</v>
      </c>
      <c r="P125" s="80">
        <v>0</v>
      </c>
      <c r="Q125" s="80">
        <v>0</v>
      </c>
      <c r="R125" s="80">
        <v>1</v>
      </c>
      <c r="S125" s="80">
        <v>0</v>
      </c>
      <c r="T125" s="80">
        <v>1</v>
      </c>
      <c r="U125" s="80">
        <v>0</v>
      </c>
      <c r="V125" s="80">
        <v>0</v>
      </c>
      <c r="W125" s="80">
        <v>0</v>
      </c>
      <c r="X125" s="81">
        <v>0</v>
      </c>
      <c r="Y125" s="82">
        <f t="shared" si="1"/>
        <v>4</v>
      </c>
      <c r="Z125" s="414"/>
    </row>
    <row r="126" spans="1:26" ht="21.75" customHeight="1">
      <c r="A126" s="79">
        <v>3</v>
      </c>
      <c r="B126" s="165" t="s">
        <v>481</v>
      </c>
      <c r="C126" s="170">
        <v>18</v>
      </c>
      <c r="D126" s="415" t="s">
        <v>243</v>
      </c>
      <c r="E126" s="80">
        <v>0</v>
      </c>
      <c r="F126" s="80">
        <v>2</v>
      </c>
      <c r="G126" s="80">
        <v>0</v>
      </c>
      <c r="H126" s="80">
        <v>0</v>
      </c>
      <c r="I126" s="80">
        <v>0</v>
      </c>
      <c r="J126" s="80">
        <v>0</v>
      </c>
      <c r="K126" s="80">
        <v>0</v>
      </c>
      <c r="L126" s="80">
        <v>0</v>
      </c>
      <c r="M126" s="80">
        <v>2</v>
      </c>
      <c r="N126" s="80">
        <v>2</v>
      </c>
      <c r="O126" s="80">
        <v>0</v>
      </c>
      <c r="P126" s="80">
        <v>0</v>
      </c>
      <c r="Q126" s="80">
        <v>0</v>
      </c>
      <c r="R126" s="80">
        <v>0</v>
      </c>
      <c r="S126" s="80">
        <v>2</v>
      </c>
      <c r="T126" s="80">
        <v>2</v>
      </c>
      <c r="U126" s="80">
        <v>1</v>
      </c>
      <c r="V126" s="80">
        <v>0</v>
      </c>
      <c r="W126" s="80">
        <v>2</v>
      </c>
      <c r="X126" s="81">
        <v>1</v>
      </c>
      <c r="Y126" s="82">
        <f t="shared" si="1"/>
        <v>14</v>
      </c>
      <c r="Z126" s="414"/>
    </row>
    <row r="127" spans="1:26" ht="21.75" customHeight="1">
      <c r="A127" s="79">
        <v>4</v>
      </c>
      <c r="B127" s="165" t="s">
        <v>434</v>
      </c>
      <c r="C127" s="170">
        <v>18</v>
      </c>
      <c r="D127" s="415"/>
      <c r="E127" s="80">
        <v>0</v>
      </c>
      <c r="F127" s="80">
        <v>0</v>
      </c>
      <c r="G127" s="80">
        <v>0</v>
      </c>
      <c r="H127" s="80">
        <v>0</v>
      </c>
      <c r="I127" s="80">
        <v>1</v>
      </c>
      <c r="J127" s="80">
        <v>0</v>
      </c>
      <c r="K127" s="80">
        <v>0</v>
      </c>
      <c r="L127" s="80">
        <v>0</v>
      </c>
      <c r="M127" s="80">
        <v>1</v>
      </c>
      <c r="N127" s="80">
        <v>2</v>
      </c>
      <c r="O127" s="80">
        <v>1</v>
      </c>
      <c r="P127" s="80">
        <v>0</v>
      </c>
      <c r="Q127" s="80">
        <v>2</v>
      </c>
      <c r="R127" s="80">
        <v>0</v>
      </c>
      <c r="S127" s="80">
        <v>0</v>
      </c>
      <c r="T127" s="80">
        <v>1</v>
      </c>
      <c r="U127" s="80">
        <v>0</v>
      </c>
      <c r="V127" s="80">
        <v>1</v>
      </c>
      <c r="W127" s="80">
        <v>0</v>
      </c>
      <c r="X127" s="81">
        <v>2</v>
      </c>
      <c r="Y127" s="82">
        <f t="shared" si="1"/>
        <v>11</v>
      </c>
      <c r="Z127" s="414"/>
    </row>
    <row r="128" spans="1:26" ht="21.75" customHeight="1">
      <c r="A128" s="79">
        <v>5</v>
      </c>
      <c r="B128" s="165" t="s">
        <v>435</v>
      </c>
      <c r="C128" s="170">
        <v>18</v>
      </c>
      <c r="D128" s="415"/>
      <c r="E128" s="80">
        <v>1</v>
      </c>
      <c r="F128" s="80">
        <v>1</v>
      </c>
      <c r="G128" s="80">
        <v>1</v>
      </c>
      <c r="H128" s="80">
        <v>0</v>
      </c>
      <c r="I128" s="80">
        <v>1</v>
      </c>
      <c r="J128" s="80">
        <v>1</v>
      </c>
      <c r="K128" s="80">
        <v>1</v>
      </c>
      <c r="L128" s="80">
        <v>2</v>
      </c>
      <c r="M128" s="80">
        <v>2</v>
      </c>
      <c r="N128" s="80">
        <v>6</v>
      </c>
      <c r="O128" s="80">
        <v>0</v>
      </c>
      <c r="P128" s="80">
        <v>2</v>
      </c>
      <c r="Q128" s="80">
        <v>0</v>
      </c>
      <c r="R128" s="80">
        <v>3</v>
      </c>
      <c r="S128" s="80">
        <v>4</v>
      </c>
      <c r="T128" s="80">
        <v>1</v>
      </c>
      <c r="U128" s="80">
        <v>6</v>
      </c>
      <c r="V128" s="80">
        <v>1</v>
      </c>
      <c r="W128" s="80">
        <v>3</v>
      </c>
      <c r="X128" s="81">
        <v>0</v>
      </c>
      <c r="Y128" s="82">
        <f t="shared" si="1"/>
        <v>36</v>
      </c>
      <c r="Z128" s="414"/>
    </row>
    <row r="129" spans="1:26" ht="21.75" customHeight="1">
      <c r="A129" s="79">
        <v>6</v>
      </c>
      <c r="B129" s="165" t="s">
        <v>436</v>
      </c>
      <c r="C129" s="170">
        <v>18</v>
      </c>
      <c r="D129" s="415"/>
      <c r="E129" s="80">
        <v>0</v>
      </c>
      <c r="F129" s="80">
        <v>0</v>
      </c>
      <c r="G129" s="80">
        <v>0</v>
      </c>
      <c r="H129" s="80">
        <v>0</v>
      </c>
      <c r="I129" s="80">
        <v>0</v>
      </c>
      <c r="J129" s="80">
        <v>0</v>
      </c>
      <c r="K129" s="80">
        <v>2</v>
      </c>
      <c r="L129" s="80">
        <v>0</v>
      </c>
      <c r="M129" s="80">
        <v>0</v>
      </c>
      <c r="N129" s="80">
        <v>0</v>
      </c>
      <c r="O129" s="80">
        <v>0</v>
      </c>
      <c r="P129" s="80">
        <v>0</v>
      </c>
      <c r="Q129" s="80">
        <v>0</v>
      </c>
      <c r="R129" s="80">
        <v>1</v>
      </c>
      <c r="S129" s="80">
        <v>0</v>
      </c>
      <c r="T129" s="80">
        <v>1</v>
      </c>
      <c r="U129" s="80">
        <v>0</v>
      </c>
      <c r="V129" s="80">
        <v>0</v>
      </c>
      <c r="W129" s="80">
        <v>1</v>
      </c>
      <c r="X129" s="81">
        <v>0</v>
      </c>
      <c r="Y129" s="82">
        <f t="shared" si="1"/>
        <v>5</v>
      </c>
      <c r="Z129" s="414"/>
    </row>
    <row r="130" spans="1:26" ht="21.75" customHeight="1" thickBot="1">
      <c r="A130" s="79">
        <v>7</v>
      </c>
      <c r="B130" s="167" t="s">
        <v>437</v>
      </c>
      <c r="C130" s="130">
        <v>18</v>
      </c>
      <c r="D130" s="415"/>
      <c r="E130" s="80">
        <v>2</v>
      </c>
      <c r="F130" s="80">
        <v>3</v>
      </c>
      <c r="G130" s="80">
        <v>0</v>
      </c>
      <c r="H130" s="80">
        <v>0</v>
      </c>
      <c r="I130" s="80">
        <v>4</v>
      </c>
      <c r="J130" s="80">
        <v>7</v>
      </c>
      <c r="K130" s="80">
        <v>2</v>
      </c>
      <c r="L130" s="80">
        <v>1</v>
      </c>
      <c r="M130" s="80">
        <v>6</v>
      </c>
      <c r="N130" s="80">
        <v>1</v>
      </c>
      <c r="O130" s="80">
        <v>0</v>
      </c>
      <c r="P130" s="80">
        <v>0</v>
      </c>
      <c r="Q130" s="80">
        <v>1</v>
      </c>
      <c r="R130" s="80">
        <v>1</v>
      </c>
      <c r="S130" s="80">
        <v>1</v>
      </c>
      <c r="T130" s="80">
        <v>2</v>
      </c>
      <c r="U130" s="80">
        <v>0</v>
      </c>
      <c r="V130" s="80">
        <v>1</v>
      </c>
      <c r="W130" s="80">
        <v>0</v>
      </c>
      <c r="X130" s="81">
        <v>3</v>
      </c>
      <c r="Y130" s="86">
        <f t="shared" si="1"/>
        <v>35</v>
      </c>
      <c r="Z130" s="414"/>
    </row>
    <row r="131" spans="1:26" ht="21.75" customHeight="1">
      <c r="A131" s="75">
        <v>1</v>
      </c>
      <c r="B131" s="205" t="s">
        <v>438</v>
      </c>
      <c r="C131" s="203">
        <v>19</v>
      </c>
      <c r="D131" s="412">
        <f>'Scrutini sezioni'!AJ27</f>
        <v>12</v>
      </c>
      <c r="E131" s="76">
        <v>0</v>
      </c>
      <c r="F131" s="76">
        <v>0</v>
      </c>
      <c r="G131" s="76">
        <v>0</v>
      </c>
      <c r="H131" s="76">
        <v>0</v>
      </c>
      <c r="I131" s="76">
        <v>0</v>
      </c>
      <c r="J131" s="76">
        <v>0</v>
      </c>
      <c r="K131" s="76">
        <v>0</v>
      </c>
      <c r="L131" s="76">
        <v>0</v>
      </c>
      <c r="M131" s="76">
        <v>0</v>
      </c>
      <c r="N131" s="76">
        <v>0</v>
      </c>
      <c r="O131" s="76">
        <v>0</v>
      </c>
      <c r="P131" s="76">
        <v>0</v>
      </c>
      <c r="Q131" s="76">
        <v>0</v>
      </c>
      <c r="R131" s="76">
        <v>0</v>
      </c>
      <c r="S131" s="76">
        <v>0</v>
      </c>
      <c r="T131" s="76">
        <v>0</v>
      </c>
      <c r="U131" s="76">
        <v>1</v>
      </c>
      <c r="V131" s="76">
        <v>0</v>
      </c>
      <c r="W131" s="76">
        <v>0</v>
      </c>
      <c r="X131" s="87">
        <v>0</v>
      </c>
      <c r="Y131" s="91">
        <f t="shared" si="1"/>
        <v>1</v>
      </c>
      <c r="Z131" s="414">
        <f>IF(SUM(Y131:Y137)&gt;(D131*2)," ERRORE! Totale preferenze maggiore voti di lista  ","")</f>
      </c>
    </row>
    <row r="132" spans="1:26" ht="21.75" customHeight="1">
      <c r="A132" s="79">
        <v>2</v>
      </c>
      <c r="B132" s="165" t="s">
        <v>439</v>
      </c>
      <c r="C132" s="170">
        <v>19</v>
      </c>
      <c r="D132" s="413"/>
      <c r="E132" s="80">
        <v>0</v>
      </c>
      <c r="F132" s="80">
        <v>0</v>
      </c>
      <c r="G132" s="80">
        <v>0</v>
      </c>
      <c r="H132" s="80">
        <v>0</v>
      </c>
      <c r="I132" s="80">
        <v>0</v>
      </c>
      <c r="J132" s="80">
        <v>0</v>
      </c>
      <c r="K132" s="80">
        <v>0</v>
      </c>
      <c r="L132" s="80">
        <v>0</v>
      </c>
      <c r="M132" s="80">
        <v>0</v>
      </c>
      <c r="N132" s="80">
        <v>0</v>
      </c>
      <c r="O132" s="80">
        <v>0</v>
      </c>
      <c r="P132" s="80">
        <v>0</v>
      </c>
      <c r="Q132" s="80">
        <v>0</v>
      </c>
      <c r="R132" s="80">
        <v>0</v>
      </c>
      <c r="S132" s="80">
        <v>0</v>
      </c>
      <c r="T132" s="80">
        <v>0</v>
      </c>
      <c r="U132" s="80">
        <v>0</v>
      </c>
      <c r="V132" s="80">
        <v>0</v>
      </c>
      <c r="W132" s="80">
        <v>0</v>
      </c>
      <c r="X132" s="81">
        <v>0</v>
      </c>
      <c r="Y132" s="82">
        <f t="shared" si="1"/>
        <v>0</v>
      </c>
      <c r="Z132" s="414"/>
    </row>
    <row r="133" spans="1:26" ht="21.75" customHeight="1">
      <c r="A133" s="79">
        <v>3</v>
      </c>
      <c r="B133" s="165" t="s">
        <v>440</v>
      </c>
      <c r="C133" s="170">
        <v>19</v>
      </c>
      <c r="D133" s="415" t="s">
        <v>465</v>
      </c>
      <c r="E133" s="80">
        <v>1</v>
      </c>
      <c r="F133" s="80">
        <v>0</v>
      </c>
      <c r="G133" s="80">
        <v>0</v>
      </c>
      <c r="H133" s="80">
        <v>0</v>
      </c>
      <c r="I133" s="80">
        <v>0</v>
      </c>
      <c r="J133" s="80">
        <v>0</v>
      </c>
      <c r="K133" s="80">
        <v>0</v>
      </c>
      <c r="L133" s="80">
        <v>0</v>
      </c>
      <c r="M133" s="80">
        <v>0</v>
      </c>
      <c r="N133" s="80">
        <v>0</v>
      </c>
      <c r="O133" s="80">
        <v>0</v>
      </c>
      <c r="P133" s="80">
        <v>0</v>
      </c>
      <c r="Q133" s="80">
        <v>0</v>
      </c>
      <c r="R133" s="80">
        <v>0</v>
      </c>
      <c r="S133" s="80">
        <v>0</v>
      </c>
      <c r="T133" s="80">
        <v>0</v>
      </c>
      <c r="U133" s="80">
        <v>0</v>
      </c>
      <c r="V133" s="80">
        <v>0</v>
      </c>
      <c r="W133" s="80">
        <v>0</v>
      </c>
      <c r="X133" s="81">
        <v>0</v>
      </c>
      <c r="Y133" s="82">
        <f aca="true" t="shared" si="2" ref="Y133:Y151">SUM(E133:X133)</f>
        <v>1</v>
      </c>
      <c r="Z133" s="414"/>
    </row>
    <row r="134" spans="1:26" ht="21.75" customHeight="1">
      <c r="A134" s="79">
        <v>4</v>
      </c>
      <c r="B134" s="165" t="s">
        <v>441</v>
      </c>
      <c r="C134" s="170">
        <v>19</v>
      </c>
      <c r="D134" s="415"/>
      <c r="E134" s="80">
        <v>0</v>
      </c>
      <c r="F134" s="80">
        <v>0</v>
      </c>
      <c r="G134" s="80">
        <v>0</v>
      </c>
      <c r="H134" s="80">
        <v>0</v>
      </c>
      <c r="I134" s="80">
        <v>0</v>
      </c>
      <c r="J134" s="80">
        <v>0</v>
      </c>
      <c r="K134" s="80">
        <v>0</v>
      </c>
      <c r="L134" s="80">
        <v>0</v>
      </c>
      <c r="M134" s="80">
        <v>0</v>
      </c>
      <c r="N134" s="80">
        <v>0</v>
      </c>
      <c r="O134" s="80">
        <v>0</v>
      </c>
      <c r="P134" s="80">
        <v>0</v>
      </c>
      <c r="Q134" s="80">
        <v>0</v>
      </c>
      <c r="R134" s="80">
        <v>0</v>
      </c>
      <c r="S134" s="80">
        <v>0</v>
      </c>
      <c r="T134" s="80">
        <v>0</v>
      </c>
      <c r="U134" s="80">
        <v>0</v>
      </c>
      <c r="V134" s="80">
        <v>0</v>
      </c>
      <c r="W134" s="80">
        <v>0</v>
      </c>
      <c r="X134" s="81">
        <v>0</v>
      </c>
      <c r="Y134" s="82">
        <f t="shared" si="2"/>
        <v>0</v>
      </c>
      <c r="Z134" s="414"/>
    </row>
    <row r="135" spans="1:26" ht="21.75" customHeight="1">
      <c r="A135" s="79">
        <v>5</v>
      </c>
      <c r="B135" s="165" t="s">
        <v>482</v>
      </c>
      <c r="C135" s="170">
        <v>19</v>
      </c>
      <c r="D135" s="415"/>
      <c r="E135" s="80">
        <v>0</v>
      </c>
      <c r="F135" s="80">
        <v>0</v>
      </c>
      <c r="G135" s="80">
        <v>0</v>
      </c>
      <c r="H135" s="80">
        <v>0</v>
      </c>
      <c r="I135" s="80">
        <v>0</v>
      </c>
      <c r="J135" s="80">
        <v>0</v>
      </c>
      <c r="K135" s="80">
        <v>0</v>
      </c>
      <c r="L135" s="80">
        <v>0</v>
      </c>
      <c r="M135" s="80">
        <v>0</v>
      </c>
      <c r="N135" s="80">
        <v>0</v>
      </c>
      <c r="O135" s="80">
        <v>0</v>
      </c>
      <c r="P135" s="80">
        <v>0</v>
      </c>
      <c r="Q135" s="80">
        <v>0</v>
      </c>
      <c r="R135" s="80">
        <v>0</v>
      </c>
      <c r="S135" s="80">
        <v>0</v>
      </c>
      <c r="T135" s="80">
        <v>0</v>
      </c>
      <c r="U135" s="80">
        <v>0</v>
      </c>
      <c r="V135" s="80">
        <v>0</v>
      </c>
      <c r="W135" s="80">
        <v>0</v>
      </c>
      <c r="X135" s="81">
        <v>0</v>
      </c>
      <c r="Y135" s="82">
        <f t="shared" si="2"/>
        <v>0</v>
      </c>
      <c r="Z135" s="414"/>
    </row>
    <row r="136" spans="1:26" ht="21.75" customHeight="1">
      <c r="A136" s="79">
        <v>6</v>
      </c>
      <c r="B136" s="165" t="s">
        <v>442</v>
      </c>
      <c r="C136" s="170">
        <v>19</v>
      </c>
      <c r="D136" s="415"/>
      <c r="E136" s="80">
        <v>0</v>
      </c>
      <c r="F136" s="80">
        <v>0</v>
      </c>
      <c r="G136" s="80">
        <v>0</v>
      </c>
      <c r="H136" s="80">
        <v>0</v>
      </c>
      <c r="I136" s="80">
        <v>0</v>
      </c>
      <c r="J136" s="80">
        <v>0</v>
      </c>
      <c r="K136" s="80">
        <v>0</v>
      </c>
      <c r="L136" s="80">
        <v>0</v>
      </c>
      <c r="M136" s="80">
        <v>0</v>
      </c>
      <c r="N136" s="80">
        <v>0</v>
      </c>
      <c r="O136" s="80">
        <v>0</v>
      </c>
      <c r="P136" s="80">
        <v>0</v>
      </c>
      <c r="Q136" s="80">
        <v>0</v>
      </c>
      <c r="R136" s="80">
        <v>0</v>
      </c>
      <c r="S136" s="80">
        <v>0</v>
      </c>
      <c r="T136" s="80">
        <v>0</v>
      </c>
      <c r="U136" s="80">
        <v>0</v>
      </c>
      <c r="V136" s="80">
        <v>0</v>
      </c>
      <c r="W136" s="80">
        <v>0</v>
      </c>
      <c r="X136" s="81">
        <v>0</v>
      </c>
      <c r="Y136" s="82">
        <f t="shared" si="2"/>
        <v>0</v>
      </c>
      <c r="Z136" s="414"/>
    </row>
    <row r="137" spans="1:26" ht="21.75" customHeight="1" thickBot="1">
      <c r="A137" s="95">
        <v>7</v>
      </c>
      <c r="B137" s="206" t="s">
        <v>443</v>
      </c>
      <c r="C137" s="130">
        <v>19</v>
      </c>
      <c r="D137" s="415"/>
      <c r="E137" s="96">
        <v>0</v>
      </c>
      <c r="F137" s="96">
        <v>0</v>
      </c>
      <c r="G137" s="96">
        <v>0</v>
      </c>
      <c r="H137" s="96">
        <v>0</v>
      </c>
      <c r="I137" s="96">
        <v>0</v>
      </c>
      <c r="J137" s="96">
        <v>0</v>
      </c>
      <c r="K137" s="96">
        <v>0</v>
      </c>
      <c r="L137" s="96">
        <v>0</v>
      </c>
      <c r="M137" s="96">
        <v>0</v>
      </c>
      <c r="N137" s="96">
        <v>0</v>
      </c>
      <c r="O137" s="96">
        <v>0</v>
      </c>
      <c r="P137" s="96">
        <v>0</v>
      </c>
      <c r="Q137" s="96">
        <v>0</v>
      </c>
      <c r="R137" s="96">
        <v>0</v>
      </c>
      <c r="S137" s="96">
        <v>0</v>
      </c>
      <c r="T137" s="96">
        <v>0</v>
      </c>
      <c r="U137" s="96">
        <v>0</v>
      </c>
      <c r="V137" s="96">
        <v>0</v>
      </c>
      <c r="W137" s="96">
        <v>0</v>
      </c>
      <c r="X137" s="97">
        <v>0</v>
      </c>
      <c r="Y137" s="86">
        <f t="shared" si="2"/>
        <v>0</v>
      </c>
      <c r="Z137" s="414"/>
    </row>
    <row r="138" spans="1:26" ht="21.75" customHeight="1">
      <c r="A138" s="74">
        <v>1</v>
      </c>
      <c r="B138" s="205" t="s">
        <v>444</v>
      </c>
      <c r="C138" s="203">
        <v>20</v>
      </c>
      <c r="D138" s="412">
        <f>'Scrutini sezioni'!AK27</f>
        <v>583</v>
      </c>
      <c r="E138" s="76">
        <v>18</v>
      </c>
      <c r="F138" s="76">
        <v>7</v>
      </c>
      <c r="G138" s="76">
        <v>7</v>
      </c>
      <c r="H138" s="76">
        <v>2</v>
      </c>
      <c r="I138" s="76">
        <v>3</v>
      </c>
      <c r="J138" s="76">
        <v>6</v>
      </c>
      <c r="K138" s="76">
        <v>17</v>
      </c>
      <c r="L138" s="76">
        <v>7</v>
      </c>
      <c r="M138" s="76">
        <v>11</v>
      </c>
      <c r="N138" s="76">
        <v>23</v>
      </c>
      <c r="O138" s="76">
        <v>2</v>
      </c>
      <c r="P138" s="76">
        <v>2</v>
      </c>
      <c r="Q138" s="76">
        <v>10</v>
      </c>
      <c r="R138" s="76">
        <v>13</v>
      </c>
      <c r="S138" s="76">
        <v>10</v>
      </c>
      <c r="T138" s="76">
        <v>10</v>
      </c>
      <c r="U138" s="76">
        <v>9</v>
      </c>
      <c r="V138" s="76">
        <v>12</v>
      </c>
      <c r="W138" s="76">
        <v>13</v>
      </c>
      <c r="X138" s="87">
        <v>16</v>
      </c>
      <c r="Y138" s="91">
        <f t="shared" si="2"/>
        <v>198</v>
      </c>
      <c r="Z138" s="414">
        <f>IF(SUM(Y138:Y144)&gt;(D138*2)," ERRORE! Totale preferenze maggiore voti di lista  ","")</f>
      </c>
    </row>
    <row r="139" spans="1:26" ht="21.75" customHeight="1">
      <c r="A139" s="78">
        <v>2</v>
      </c>
      <c r="B139" s="165" t="s">
        <v>445</v>
      </c>
      <c r="C139" s="170">
        <v>20</v>
      </c>
      <c r="D139" s="413"/>
      <c r="E139" s="80">
        <v>15</v>
      </c>
      <c r="F139" s="80">
        <v>2</v>
      </c>
      <c r="G139" s="80">
        <v>7</v>
      </c>
      <c r="H139" s="80">
        <v>3</v>
      </c>
      <c r="I139" s="80">
        <v>5</v>
      </c>
      <c r="J139" s="80">
        <v>10</v>
      </c>
      <c r="K139" s="80">
        <v>7</v>
      </c>
      <c r="L139" s="80">
        <v>13</v>
      </c>
      <c r="M139" s="80">
        <v>8</v>
      </c>
      <c r="N139" s="80">
        <v>16</v>
      </c>
      <c r="O139" s="80">
        <v>3</v>
      </c>
      <c r="P139" s="80">
        <v>9</v>
      </c>
      <c r="Q139" s="80">
        <v>9</v>
      </c>
      <c r="R139" s="80">
        <v>17</v>
      </c>
      <c r="S139" s="80">
        <v>10</v>
      </c>
      <c r="T139" s="80">
        <v>16</v>
      </c>
      <c r="U139" s="80">
        <v>10</v>
      </c>
      <c r="V139" s="80">
        <v>8</v>
      </c>
      <c r="W139" s="80">
        <v>1</v>
      </c>
      <c r="X139" s="81">
        <v>2</v>
      </c>
      <c r="Y139" s="82">
        <f t="shared" si="2"/>
        <v>171</v>
      </c>
      <c r="Z139" s="414"/>
    </row>
    <row r="140" spans="1:26" ht="21.75" customHeight="1">
      <c r="A140" s="78">
        <v>3</v>
      </c>
      <c r="B140" s="165" t="s">
        <v>446</v>
      </c>
      <c r="C140" s="170">
        <v>20</v>
      </c>
      <c r="D140" s="415" t="s">
        <v>469</v>
      </c>
      <c r="E140" s="80">
        <v>0</v>
      </c>
      <c r="F140" s="80">
        <v>0</v>
      </c>
      <c r="G140" s="80">
        <v>0</v>
      </c>
      <c r="H140" s="80">
        <v>0</v>
      </c>
      <c r="I140" s="80">
        <v>1</v>
      </c>
      <c r="J140" s="80">
        <v>0</v>
      </c>
      <c r="K140" s="80">
        <v>0</v>
      </c>
      <c r="L140" s="80">
        <v>2</v>
      </c>
      <c r="M140" s="80">
        <v>0</v>
      </c>
      <c r="N140" s="80">
        <v>0</v>
      </c>
      <c r="O140" s="80">
        <v>0</v>
      </c>
      <c r="P140" s="80">
        <v>0</v>
      </c>
      <c r="Q140" s="80">
        <v>0</v>
      </c>
      <c r="R140" s="80">
        <v>3</v>
      </c>
      <c r="S140" s="80">
        <v>1</v>
      </c>
      <c r="T140" s="80">
        <v>0</v>
      </c>
      <c r="U140" s="80">
        <v>2</v>
      </c>
      <c r="V140" s="80">
        <v>0</v>
      </c>
      <c r="W140" s="80">
        <v>0</v>
      </c>
      <c r="X140" s="81">
        <v>1</v>
      </c>
      <c r="Y140" s="82">
        <f t="shared" si="2"/>
        <v>10</v>
      </c>
      <c r="Z140" s="414"/>
    </row>
    <row r="141" spans="1:26" ht="21.75" customHeight="1">
      <c r="A141" s="78">
        <v>4</v>
      </c>
      <c r="B141" s="165" t="s">
        <v>447</v>
      </c>
      <c r="C141" s="170">
        <v>20</v>
      </c>
      <c r="D141" s="415"/>
      <c r="E141" s="80">
        <v>1</v>
      </c>
      <c r="F141" s="80">
        <v>0</v>
      </c>
      <c r="G141" s="80">
        <v>3</v>
      </c>
      <c r="H141" s="80">
        <v>0</v>
      </c>
      <c r="I141" s="80">
        <v>1</v>
      </c>
      <c r="J141" s="80">
        <v>0</v>
      </c>
      <c r="K141" s="80">
        <v>2</v>
      </c>
      <c r="L141" s="80">
        <v>3</v>
      </c>
      <c r="M141" s="80">
        <v>0</v>
      </c>
      <c r="N141" s="80">
        <v>3</v>
      </c>
      <c r="O141" s="80">
        <v>0</v>
      </c>
      <c r="P141" s="80">
        <v>6</v>
      </c>
      <c r="Q141" s="80">
        <v>0</v>
      </c>
      <c r="R141" s="80">
        <v>2</v>
      </c>
      <c r="S141" s="80">
        <v>5</v>
      </c>
      <c r="T141" s="80">
        <v>0</v>
      </c>
      <c r="U141" s="80">
        <v>6</v>
      </c>
      <c r="V141" s="80">
        <v>8</v>
      </c>
      <c r="W141" s="80">
        <v>0</v>
      </c>
      <c r="X141" s="81">
        <v>4</v>
      </c>
      <c r="Y141" s="82">
        <f t="shared" si="2"/>
        <v>44</v>
      </c>
      <c r="Z141" s="414"/>
    </row>
    <row r="142" spans="1:26" ht="21.75" customHeight="1">
      <c r="A142" s="78">
        <v>5</v>
      </c>
      <c r="B142" s="165" t="s">
        <v>448</v>
      </c>
      <c r="C142" s="170">
        <v>20</v>
      </c>
      <c r="D142" s="415"/>
      <c r="E142" s="80">
        <v>2</v>
      </c>
      <c r="F142" s="80">
        <v>5</v>
      </c>
      <c r="G142" s="80">
        <v>3</v>
      </c>
      <c r="H142" s="80">
        <v>3</v>
      </c>
      <c r="I142" s="80">
        <v>7</v>
      </c>
      <c r="J142" s="80">
        <v>2</v>
      </c>
      <c r="K142" s="80">
        <v>5</v>
      </c>
      <c r="L142" s="80">
        <v>8</v>
      </c>
      <c r="M142" s="80">
        <v>10</v>
      </c>
      <c r="N142" s="80">
        <v>6</v>
      </c>
      <c r="O142" s="80">
        <v>23</v>
      </c>
      <c r="P142" s="80">
        <v>4</v>
      </c>
      <c r="Q142" s="80">
        <v>13</v>
      </c>
      <c r="R142" s="80">
        <v>7</v>
      </c>
      <c r="S142" s="80">
        <v>7</v>
      </c>
      <c r="T142" s="80">
        <v>4</v>
      </c>
      <c r="U142" s="80">
        <v>5</v>
      </c>
      <c r="V142" s="80">
        <v>8</v>
      </c>
      <c r="W142" s="80">
        <v>5</v>
      </c>
      <c r="X142" s="81">
        <v>7</v>
      </c>
      <c r="Y142" s="82">
        <f t="shared" si="2"/>
        <v>134</v>
      </c>
      <c r="Z142" s="414"/>
    </row>
    <row r="143" spans="1:26" ht="21.75" customHeight="1">
      <c r="A143" s="78">
        <v>6</v>
      </c>
      <c r="B143" s="165" t="s">
        <v>449</v>
      </c>
      <c r="C143" s="170">
        <v>20</v>
      </c>
      <c r="D143" s="415"/>
      <c r="E143" s="80">
        <v>0</v>
      </c>
      <c r="F143" s="80">
        <v>1</v>
      </c>
      <c r="G143" s="80">
        <v>1</v>
      </c>
      <c r="H143" s="80">
        <v>3</v>
      </c>
      <c r="I143" s="80">
        <v>0</v>
      </c>
      <c r="J143" s="80">
        <v>0</v>
      </c>
      <c r="K143" s="80">
        <v>4</v>
      </c>
      <c r="L143" s="80">
        <v>5</v>
      </c>
      <c r="M143" s="80">
        <v>1</v>
      </c>
      <c r="N143" s="80">
        <v>6</v>
      </c>
      <c r="O143" s="80">
        <v>1</v>
      </c>
      <c r="P143" s="80">
        <v>4</v>
      </c>
      <c r="Q143" s="80">
        <v>5</v>
      </c>
      <c r="R143" s="80">
        <v>0</v>
      </c>
      <c r="S143" s="80">
        <v>1</v>
      </c>
      <c r="T143" s="80">
        <v>0</v>
      </c>
      <c r="U143" s="80">
        <v>1</v>
      </c>
      <c r="V143" s="80">
        <v>0</v>
      </c>
      <c r="W143" s="80">
        <v>0</v>
      </c>
      <c r="X143" s="81">
        <v>0</v>
      </c>
      <c r="Y143" s="82">
        <f t="shared" si="2"/>
        <v>33</v>
      </c>
      <c r="Z143" s="414"/>
    </row>
    <row r="144" spans="1:26" ht="21.75" customHeight="1" thickBot="1">
      <c r="A144" s="83">
        <v>7</v>
      </c>
      <c r="B144" s="166" t="s">
        <v>450</v>
      </c>
      <c r="C144" s="171">
        <v>20</v>
      </c>
      <c r="D144" s="416"/>
      <c r="E144" s="84">
        <v>11</v>
      </c>
      <c r="F144" s="84">
        <v>0</v>
      </c>
      <c r="G144" s="84">
        <v>2</v>
      </c>
      <c r="H144" s="84">
        <v>2</v>
      </c>
      <c r="I144" s="84">
        <v>1</v>
      </c>
      <c r="J144" s="84">
        <v>3</v>
      </c>
      <c r="K144" s="84">
        <v>4</v>
      </c>
      <c r="L144" s="84">
        <v>3</v>
      </c>
      <c r="M144" s="84">
        <v>5</v>
      </c>
      <c r="N144" s="84">
        <v>2</v>
      </c>
      <c r="O144" s="84">
        <v>0</v>
      </c>
      <c r="P144" s="84">
        <v>1</v>
      </c>
      <c r="Q144" s="84">
        <v>1</v>
      </c>
      <c r="R144" s="84">
        <v>7</v>
      </c>
      <c r="S144" s="84">
        <v>6</v>
      </c>
      <c r="T144" s="84">
        <v>1</v>
      </c>
      <c r="U144" s="84">
        <v>0</v>
      </c>
      <c r="V144" s="84">
        <v>2</v>
      </c>
      <c r="W144" s="84">
        <v>7</v>
      </c>
      <c r="X144" s="85">
        <v>5</v>
      </c>
      <c r="Y144" s="86">
        <f t="shared" si="2"/>
        <v>63</v>
      </c>
      <c r="Z144" s="414"/>
    </row>
    <row r="145" spans="1:26" ht="21.75" customHeight="1">
      <c r="A145" s="74">
        <v>1</v>
      </c>
      <c r="B145" s="205" t="s">
        <v>451</v>
      </c>
      <c r="C145" s="203">
        <v>21</v>
      </c>
      <c r="D145" s="412">
        <f>'Scrutini sezioni'!AL27</f>
        <v>89</v>
      </c>
      <c r="E145" s="76">
        <v>2</v>
      </c>
      <c r="F145" s="76">
        <v>0</v>
      </c>
      <c r="G145" s="76">
        <v>0</v>
      </c>
      <c r="H145" s="76">
        <v>0</v>
      </c>
      <c r="I145" s="76">
        <v>0</v>
      </c>
      <c r="J145" s="76">
        <v>0</v>
      </c>
      <c r="K145" s="76">
        <v>4</v>
      </c>
      <c r="L145" s="76">
        <v>2</v>
      </c>
      <c r="M145" s="76">
        <v>0</v>
      </c>
      <c r="N145" s="76">
        <v>1</v>
      </c>
      <c r="O145" s="76">
        <v>0</v>
      </c>
      <c r="P145" s="76">
        <v>7</v>
      </c>
      <c r="Q145" s="76">
        <v>3</v>
      </c>
      <c r="R145" s="76">
        <v>0</v>
      </c>
      <c r="S145" s="76">
        <v>3</v>
      </c>
      <c r="T145" s="76">
        <v>2</v>
      </c>
      <c r="U145" s="76">
        <v>0</v>
      </c>
      <c r="V145" s="76">
        <v>2</v>
      </c>
      <c r="W145" s="76">
        <v>0</v>
      </c>
      <c r="X145" s="87">
        <v>2</v>
      </c>
      <c r="Y145" s="91">
        <f t="shared" si="2"/>
        <v>28</v>
      </c>
      <c r="Z145" s="414">
        <f>IF(SUM(Y145:Y151)&gt;(D145*2)," ERRORE! Totale preferenze maggiore voti di lista ","")</f>
      </c>
    </row>
    <row r="146" spans="1:26" ht="21.75" customHeight="1">
      <c r="A146" s="78">
        <v>2</v>
      </c>
      <c r="B146" s="165" t="s">
        <v>452</v>
      </c>
      <c r="C146" s="170">
        <v>21</v>
      </c>
      <c r="D146" s="413"/>
      <c r="E146" s="80">
        <v>0</v>
      </c>
      <c r="F146" s="80">
        <v>0</v>
      </c>
      <c r="G146" s="80">
        <v>0</v>
      </c>
      <c r="H146" s="80">
        <v>0</v>
      </c>
      <c r="I146" s="80">
        <v>0</v>
      </c>
      <c r="J146" s="80">
        <v>0</v>
      </c>
      <c r="K146" s="80">
        <v>1</v>
      </c>
      <c r="L146" s="80">
        <v>0</v>
      </c>
      <c r="M146" s="80">
        <v>0</v>
      </c>
      <c r="N146" s="80">
        <v>0</v>
      </c>
      <c r="O146" s="80">
        <v>0</v>
      </c>
      <c r="P146" s="80">
        <v>0</v>
      </c>
      <c r="Q146" s="80">
        <v>0</v>
      </c>
      <c r="R146" s="80">
        <v>0</v>
      </c>
      <c r="S146" s="80">
        <v>0</v>
      </c>
      <c r="T146" s="80">
        <v>0</v>
      </c>
      <c r="U146" s="80">
        <v>0</v>
      </c>
      <c r="V146" s="80">
        <v>0</v>
      </c>
      <c r="W146" s="80">
        <v>0</v>
      </c>
      <c r="X146" s="81">
        <v>0</v>
      </c>
      <c r="Y146" s="82">
        <f t="shared" si="2"/>
        <v>1</v>
      </c>
      <c r="Z146" s="414"/>
    </row>
    <row r="147" spans="1:26" ht="21.75" customHeight="1">
      <c r="A147" s="78">
        <v>3</v>
      </c>
      <c r="B147" s="165" t="s">
        <v>453</v>
      </c>
      <c r="C147" s="170">
        <v>21</v>
      </c>
      <c r="D147" s="415" t="s">
        <v>287</v>
      </c>
      <c r="E147" s="80">
        <v>0</v>
      </c>
      <c r="F147" s="80">
        <v>0</v>
      </c>
      <c r="G147" s="80">
        <v>0</v>
      </c>
      <c r="H147" s="80">
        <v>0</v>
      </c>
      <c r="I147" s="80">
        <v>0</v>
      </c>
      <c r="J147" s="80">
        <v>0</v>
      </c>
      <c r="K147" s="80">
        <v>2</v>
      </c>
      <c r="L147" s="80">
        <v>0</v>
      </c>
      <c r="M147" s="80">
        <v>0</v>
      </c>
      <c r="N147" s="80">
        <v>1</v>
      </c>
      <c r="O147" s="80">
        <v>0</v>
      </c>
      <c r="P147" s="80">
        <v>0</v>
      </c>
      <c r="Q147" s="80">
        <v>0</v>
      </c>
      <c r="R147" s="80">
        <v>0</v>
      </c>
      <c r="S147" s="80">
        <v>0</v>
      </c>
      <c r="T147" s="80">
        <v>0</v>
      </c>
      <c r="U147" s="80">
        <v>0</v>
      </c>
      <c r="V147" s="80">
        <v>0</v>
      </c>
      <c r="W147" s="80">
        <v>0</v>
      </c>
      <c r="X147" s="81">
        <v>0</v>
      </c>
      <c r="Y147" s="82">
        <f t="shared" si="2"/>
        <v>3</v>
      </c>
      <c r="Z147" s="414"/>
    </row>
    <row r="148" spans="1:26" ht="21.75" customHeight="1">
      <c r="A148" s="78">
        <v>4</v>
      </c>
      <c r="B148" s="165" t="s">
        <v>454</v>
      </c>
      <c r="C148" s="170">
        <v>21</v>
      </c>
      <c r="D148" s="415"/>
      <c r="E148" s="80">
        <v>0</v>
      </c>
      <c r="F148" s="80">
        <v>0</v>
      </c>
      <c r="G148" s="80">
        <v>0</v>
      </c>
      <c r="H148" s="80">
        <v>0</v>
      </c>
      <c r="I148" s="80">
        <v>0</v>
      </c>
      <c r="J148" s="80">
        <v>0</v>
      </c>
      <c r="K148" s="80">
        <v>2</v>
      </c>
      <c r="L148" s="80">
        <v>0</v>
      </c>
      <c r="M148" s="80">
        <v>0</v>
      </c>
      <c r="N148" s="80">
        <v>0</v>
      </c>
      <c r="O148" s="80">
        <v>0</v>
      </c>
      <c r="P148" s="80">
        <v>0</v>
      </c>
      <c r="Q148" s="80">
        <v>0</v>
      </c>
      <c r="R148" s="80">
        <v>0</v>
      </c>
      <c r="S148" s="80">
        <v>0</v>
      </c>
      <c r="T148" s="80">
        <v>0</v>
      </c>
      <c r="U148" s="80">
        <v>0</v>
      </c>
      <c r="V148" s="80">
        <v>0</v>
      </c>
      <c r="W148" s="80">
        <v>0</v>
      </c>
      <c r="X148" s="81">
        <v>0</v>
      </c>
      <c r="Y148" s="82">
        <f t="shared" si="2"/>
        <v>2</v>
      </c>
      <c r="Z148" s="414"/>
    </row>
    <row r="149" spans="1:26" ht="21.75" customHeight="1">
      <c r="A149" s="78">
        <v>5</v>
      </c>
      <c r="B149" s="165" t="s">
        <v>455</v>
      </c>
      <c r="C149" s="170">
        <v>21</v>
      </c>
      <c r="D149" s="415"/>
      <c r="E149" s="80">
        <v>3</v>
      </c>
      <c r="F149" s="80">
        <v>0</v>
      </c>
      <c r="G149" s="80">
        <v>0</v>
      </c>
      <c r="H149" s="80">
        <v>3</v>
      </c>
      <c r="I149" s="80">
        <v>0</v>
      </c>
      <c r="J149" s="80">
        <v>0</v>
      </c>
      <c r="K149" s="80">
        <v>1</v>
      </c>
      <c r="L149" s="80">
        <v>1</v>
      </c>
      <c r="M149" s="80">
        <v>2</v>
      </c>
      <c r="N149" s="80">
        <v>2</v>
      </c>
      <c r="O149" s="80">
        <v>6</v>
      </c>
      <c r="P149" s="80">
        <v>13</v>
      </c>
      <c r="Q149" s="80">
        <v>0</v>
      </c>
      <c r="R149" s="80">
        <v>2</v>
      </c>
      <c r="S149" s="80">
        <v>3</v>
      </c>
      <c r="T149" s="80">
        <v>0</v>
      </c>
      <c r="U149" s="80">
        <v>0</v>
      </c>
      <c r="V149" s="80">
        <v>7</v>
      </c>
      <c r="W149" s="80">
        <v>2</v>
      </c>
      <c r="X149" s="81">
        <v>1</v>
      </c>
      <c r="Y149" s="82">
        <f t="shared" si="2"/>
        <v>46</v>
      </c>
      <c r="Z149" s="414"/>
    </row>
    <row r="150" spans="1:26" ht="21.75" customHeight="1">
      <c r="A150" s="78">
        <v>6</v>
      </c>
      <c r="B150" s="165" t="s">
        <v>456</v>
      </c>
      <c r="C150" s="170">
        <v>21</v>
      </c>
      <c r="D150" s="415"/>
      <c r="E150" s="80">
        <v>0</v>
      </c>
      <c r="F150" s="80">
        <v>0</v>
      </c>
      <c r="G150" s="80">
        <v>1</v>
      </c>
      <c r="H150" s="80">
        <v>0</v>
      </c>
      <c r="I150" s="80">
        <v>0</v>
      </c>
      <c r="J150" s="80">
        <v>0</v>
      </c>
      <c r="K150" s="80">
        <v>1</v>
      </c>
      <c r="L150" s="80">
        <v>0</v>
      </c>
      <c r="M150" s="80">
        <v>0</v>
      </c>
      <c r="N150" s="80">
        <v>0</v>
      </c>
      <c r="O150" s="80">
        <v>0</v>
      </c>
      <c r="P150" s="80">
        <v>0</v>
      </c>
      <c r="Q150" s="80">
        <v>0</v>
      </c>
      <c r="R150" s="80">
        <v>0</v>
      </c>
      <c r="S150" s="80">
        <v>0</v>
      </c>
      <c r="T150" s="80">
        <v>0</v>
      </c>
      <c r="U150" s="80">
        <v>0</v>
      </c>
      <c r="V150" s="80">
        <v>0</v>
      </c>
      <c r="W150" s="80">
        <v>0</v>
      </c>
      <c r="X150" s="81">
        <v>0</v>
      </c>
      <c r="Y150" s="82">
        <f t="shared" si="2"/>
        <v>2</v>
      </c>
      <c r="Z150" s="414"/>
    </row>
    <row r="151" spans="1:26" ht="21.75" customHeight="1" thickBot="1">
      <c r="A151" s="83">
        <v>7</v>
      </c>
      <c r="B151" s="207" t="s">
        <v>457</v>
      </c>
      <c r="C151" s="204">
        <v>21</v>
      </c>
      <c r="D151" s="416"/>
      <c r="E151" s="84">
        <v>1</v>
      </c>
      <c r="F151" s="84">
        <v>0</v>
      </c>
      <c r="G151" s="84">
        <v>0</v>
      </c>
      <c r="H151" s="84">
        <v>1</v>
      </c>
      <c r="I151" s="84">
        <v>0</v>
      </c>
      <c r="J151" s="84">
        <v>0</v>
      </c>
      <c r="K151" s="84">
        <v>3</v>
      </c>
      <c r="L151" s="84">
        <v>3</v>
      </c>
      <c r="M151" s="84">
        <v>0</v>
      </c>
      <c r="N151" s="84">
        <v>0</v>
      </c>
      <c r="O151" s="84">
        <v>2</v>
      </c>
      <c r="P151" s="84">
        <v>5</v>
      </c>
      <c r="Q151" s="84">
        <v>0</v>
      </c>
      <c r="R151" s="84">
        <v>1</v>
      </c>
      <c r="S151" s="84">
        <v>0</v>
      </c>
      <c r="T151" s="84">
        <v>0</v>
      </c>
      <c r="U151" s="84">
        <v>0</v>
      </c>
      <c r="V151" s="84">
        <v>0</v>
      </c>
      <c r="W151" s="84">
        <v>2</v>
      </c>
      <c r="X151" s="85">
        <v>1</v>
      </c>
      <c r="Y151" s="86">
        <f t="shared" si="2"/>
        <v>19</v>
      </c>
      <c r="Z151" s="414"/>
    </row>
  </sheetData>
  <sheetProtection selectLockedCells="1"/>
  <mergeCells count="67">
    <mergeCell ref="D14:D18"/>
    <mergeCell ref="Z12:Z18"/>
    <mergeCell ref="D75:D76"/>
    <mergeCell ref="D68:D69"/>
    <mergeCell ref="D26:D27"/>
    <mergeCell ref="D19:D20"/>
    <mergeCell ref="D21:D25"/>
    <mergeCell ref="D28:D32"/>
    <mergeCell ref="D61:D62"/>
    <mergeCell ref="D54:D55"/>
    <mergeCell ref="D77:D81"/>
    <mergeCell ref="Z19:Z25"/>
    <mergeCell ref="Z26:Z32"/>
    <mergeCell ref="A1:B1"/>
    <mergeCell ref="C1:H1"/>
    <mergeCell ref="D5:D6"/>
    <mergeCell ref="Y3:Y4"/>
    <mergeCell ref="Z5:Z11"/>
    <mergeCell ref="D7:D11"/>
    <mergeCell ref="D12:D13"/>
    <mergeCell ref="D33:D34"/>
    <mergeCell ref="D56:D60"/>
    <mergeCell ref="D49:D53"/>
    <mergeCell ref="Z75:Z81"/>
    <mergeCell ref="Z47:Z53"/>
    <mergeCell ref="Z54:Z60"/>
    <mergeCell ref="Z61:Z67"/>
    <mergeCell ref="Z68:Z74"/>
    <mergeCell ref="D63:D67"/>
    <mergeCell ref="D70:D74"/>
    <mergeCell ref="D82:D83"/>
    <mergeCell ref="Z82:Z88"/>
    <mergeCell ref="D84:D88"/>
    <mergeCell ref="E2:X2"/>
    <mergeCell ref="Z33:Z39"/>
    <mergeCell ref="Z40:Z46"/>
    <mergeCell ref="D47:D48"/>
    <mergeCell ref="D40:D41"/>
    <mergeCell ref="D35:D39"/>
    <mergeCell ref="D42:D46"/>
    <mergeCell ref="D89:D90"/>
    <mergeCell ref="Z89:Z95"/>
    <mergeCell ref="D91:D95"/>
    <mergeCell ref="D96:D97"/>
    <mergeCell ref="Z96:Z102"/>
    <mergeCell ref="D98:D102"/>
    <mergeCell ref="D103:D104"/>
    <mergeCell ref="Z103:Z109"/>
    <mergeCell ref="D105:D109"/>
    <mergeCell ref="D110:D111"/>
    <mergeCell ref="Z110:Z116"/>
    <mergeCell ref="D112:D116"/>
    <mergeCell ref="D117:D118"/>
    <mergeCell ref="Z117:Z123"/>
    <mergeCell ref="D119:D123"/>
    <mergeCell ref="D124:D125"/>
    <mergeCell ref="Z124:Z130"/>
    <mergeCell ref="D126:D130"/>
    <mergeCell ref="D145:D146"/>
    <mergeCell ref="Z145:Z151"/>
    <mergeCell ref="D147:D151"/>
    <mergeCell ref="D131:D132"/>
    <mergeCell ref="Z131:Z137"/>
    <mergeCell ref="D133:D137"/>
    <mergeCell ref="D138:D139"/>
    <mergeCell ref="Z138:Z144"/>
    <mergeCell ref="D140:D144"/>
  </mergeCells>
  <conditionalFormatting sqref="Y5:Y151">
    <cfRule type="cellIs" priority="15" dxfId="0" operator="greaterThan" stopIfTrue="1">
      <formula>$D$5*2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B1">
      <selection activeCell="H27" sqref="H27:K27"/>
    </sheetView>
  </sheetViews>
  <sheetFormatPr defaultColWidth="10.8515625" defaultRowHeight="12.75"/>
  <cols>
    <col min="1" max="1" width="3.7109375" style="27" customWidth="1"/>
    <col min="2" max="2" width="35.7109375" style="27" customWidth="1"/>
    <col min="3" max="3" width="3.7109375" style="27" customWidth="1"/>
    <col min="4" max="4" width="7.7109375" style="27" customWidth="1"/>
    <col min="5" max="5" width="3.7109375" style="27" customWidth="1"/>
    <col min="6" max="6" width="6.7109375" style="27" customWidth="1"/>
    <col min="7" max="7" width="3.7109375" style="27" customWidth="1"/>
    <col min="8" max="8" width="8.7109375" style="27" customWidth="1"/>
    <col min="9" max="10" width="10.00390625" style="27" customWidth="1"/>
    <col min="11" max="11" width="11.421875" style="27" customWidth="1"/>
    <col min="12" max="12" width="10.7109375" style="27" customWidth="1"/>
    <col min="13" max="13" width="16.7109375" style="27" customWidth="1"/>
    <col min="14" max="14" width="9.140625" style="27" customWidth="1"/>
    <col min="15" max="15" width="4.57421875" style="27" customWidth="1"/>
    <col min="16" max="255" width="9.140625" style="27" hidden="1" customWidth="1"/>
    <col min="256" max="16384" width="10.8515625" style="27" customWidth="1"/>
  </cols>
  <sheetData>
    <row r="1" spans="2:12" ht="30" customHeight="1">
      <c r="B1" s="402" t="s">
        <v>136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</row>
    <row r="2" spans="2:12" ht="30" customHeight="1">
      <c r="B2" s="403" t="str">
        <f>CONCATENATE("Elezioni regionali 2021 - Risultati DEFINITIVI Comune di ",scelta!B3)</f>
        <v>Elezioni regionali 2021 - Risultati DEFINITIVI Comune di Taurianova</v>
      </c>
      <c r="C2" s="403"/>
      <c r="D2" s="403"/>
      <c r="E2" s="403"/>
      <c r="F2" s="403"/>
      <c r="G2" s="403"/>
      <c r="H2" s="403"/>
      <c r="I2" s="403"/>
      <c r="J2" s="403"/>
      <c r="K2" s="108" t="s">
        <v>291</v>
      </c>
      <c r="L2" s="109" t="str">
        <f>scelta!A3</f>
        <v>0940</v>
      </c>
    </row>
    <row r="3" spans="2:13" ht="30" customHeight="1">
      <c r="B3" s="404" t="s">
        <v>292</v>
      </c>
      <c r="C3" s="404"/>
      <c r="D3" s="404"/>
      <c r="E3" s="405"/>
      <c r="F3" s="110">
        <f>scelta!A4</f>
        <v>20</v>
      </c>
      <c r="G3" s="111" t="s">
        <v>293</v>
      </c>
      <c r="H3" s="110">
        <f>scelta!A4</f>
        <v>20</v>
      </c>
      <c r="K3" s="112"/>
      <c r="L3" s="113"/>
      <c r="M3" s="114"/>
    </row>
    <row r="4" spans="2:13" ht="45" customHeight="1">
      <c r="B4" s="406" t="s">
        <v>483</v>
      </c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3"/>
    </row>
    <row r="5" spans="2:12" ht="48" customHeight="1">
      <c r="B5" s="34" t="s">
        <v>294</v>
      </c>
      <c r="C5" s="407" t="s">
        <v>295</v>
      </c>
      <c r="D5" s="407"/>
      <c r="E5" s="408" t="s">
        <v>296</v>
      </c>
      <c r="F5" s="409"/>
      <c r="G5" s="41"/>
      <c r="H5" s="410" t="s">
        <v>297</v>
      </c>
      <c r="I5" s="411"/>
      <c r="J5" s="411"/>
      <c r="K5" s="411"/>
      <c r="L5" s="115" t="s">
        <v>298</v>
      </c>
    </row>
    <row r="6" spans="1:14" ht="27" customHeight="1">
      <c r="A6" s="116">
        <v>1</v>
      </c>
      <c r="B6" s="117" t="s">
        <v>484</v>
      </c>
      <c r="C6" s="393">
        <f>'Scrutini sezioni'!H27</f>
        <v>252</v>
      </c>
      <c r="D6" s="394"/>
      <c r="E6" s="393">
        <f>'Scrutini sezioni'!I27</f>
        <v>4</v>
      </c>
      <c r="F6" s="394"/>
      <c r="G6" s="118">
        <v>1</v>
      </c>
      <c r="H6" s="395" t="s">
        <v>485</v>
      </c>
      <c r="I6" s="396" t="s">
        <v>485</v>
      </c>
      <c r="J6" s="396" t="s">
        <v>485</v>
      </c>
      <c r="K6" s="397" t="s">
        <v>485</v>
      </c>
      <c r="L6" s="186">
        <f>'Scrutini sezioni'!R27</f>
        <v>248</v>
      </c>
      <c r="M6" s="119">
        <f>IF(SUM(L6:L6)&lt;&gt;(C6-E6),"Errore! Totale C diverso da A - B","")</f>
      </c>
      <c r="N6" s="98"/>
    </row>
    <row r="7" spans="1:14" ht="27" customHeight="1">
      <c r="A7" s="398">
        <v>2</v>
      </c>
      <c r="B7" s="369" t="s">
        <v>486</v>
      </c>
      <c r="C7" s="372">
        <f>'Scrutini sezioni'!J27</f>
        <v>3860</v>
      </c>
      <c r="D7" s="373"/>
      <c r="E7" s="372">
        <f>'Scrutini sezioni'!K27</f>
        <v>51</v>
      </c>
      <c r="F7" s="373"/>
      <c r="G7" s="120">
        <v>2</v>
      </c>
      <c r="H7" s="399" t="s">
        <v>487</v>
      </c>
      <c r="I7" s="400" t="s">
        <v>487</v>
      </c>
      <c r="J7" s="400" t="s">
        <v>487</v>
      </c>
      <c r="K7" s="401" t="s">
        <v>487</v>
      </c>
      <c r="L7" s="187">
        <f>'Scrutini sezioni'!S27</f>
        <v>170</v>
      </c>
      <c r="M7" s="356">
        <f>IF(SUM(L7:L13)&lt;&gt;(C7-E7),"Errore! Totale voti liste collegate diverso da A - B","")</f>
      </c>
      <c r="N7" s="121"/>
    </row>
    <row r="8" spans="1:14" ht="27" customHeight="1">
      <c r="A8" s="398"/>
      <c r="B8" s="370"/>
      <c r="C8" s="374"/>
      <c r="D8" s="375"/>
      <c r="E8" s="374"/>
      <c r="F8" s="375"/>
      <c r="G8" s="183">
        <v>3</v>
      </c>
      <c r="H8" s="360" t="s">
        <v>488</v>
      </c>
      <c r="I8" s="361" t="s">
        <v>488</v>
      </c>
      <c r="J8" s="361" t="s">
        <v>488</v>
      </c>
      <c r="K8" s="362" t="s">
        <v>488</v>
      </c>
      <c r="L8" s="188">
        <f>'Scrutini sezioni'!T27</f>
        <v>961</v>
      </c>
      <c r="M8" s="356"/>
      <c r="N8" s="121"/>
    </row>
    <row r="9" spans="1:14" ht="27" customHeight="1">
      <c r="A9" s="398"/>
      <c r="B9" s="370"/>
      <c r="C9" s="374"/>
      <c r="D9" s="375"/>
      <c r="E9" s="374"/>
      <c r="F9" s="375"/>
      <c r="G9" s="183">
        <v>4</v>
      </c>
      <c r="H9" s="360" t="s">
        <v>289</v>
      </c>
      <c r="I9" s="361" t="s">
        <v>289</v>
      </c>
      <c r="J9" s="361" t="s">
        <v>289</v>
      </c>
      <c r="K9" s="362" t="s">
        <v>289</v>
      </c>
      <c r="L9" s="188">
        <f>'Scrutini sezioni'!U27</f>
        <v>492</v>
      </c>
      <c r="M9" s="356"/>
      <c r="N9" s="121"/>
    </row>
    <row r="10" spans="1:14" ht="27" customHeight="1">
      <c r="A10" s="398"/>
      <c r="B10" s="370"/>
      <c r="C10" s="374"/>
      <c r="D10" s="375"/>
      <c r="E10" s="374"/>
      <c r="F10" s="375"/>
      <c r="G10" s="183">
        <v>5</v>
      </c>
      <c r="H10" s="360" t="s">
        <v>242</v>
      </c>
      <c r="I10" s="361" t="s">
        <v>242</v>
      </c>
      <c r="J10" s="361" t="s">
        <v>242</v>
      </c>
      <c r="K10" s="362" t="s">
        <v>242</v>
      </c>
      <c r="L10" s="188">
        <f>'Scrutini sezioni'!V27</f>
        <v>1333</v>
      </c>
      <c r="M10" s="356"/>
      <c r="N10" s="121"/>
    </row>
    <row r="11" spans="1:14" ht="27" customHeight="1">
      <c r="A11" s="398"/>
      <c r="B11" s="370"/>
      <c r="C11" s="374"/>
      <c r="D11" s="375"/>
      <c r="E11" s="374"/>
      <c r="F11" s="375"/>
      <c r="G11" s="183">
        <v>6</v>
      </c>
      <c r="H11" s="360" t="s">
        <v>458</v>
      </c>
      <c r="I11" s="361" t="s">
        <v>458</v>
      </c>
      <c r="J11" s="361" t="s">
        <v>458</v>
      </c>
      <c r="K11" s="362" t="s">
        <v>458</v>
      </c>
      <c r="L11" s="188">
        <f>'Scrutini sezioni'!W27</f>
        <v>63</v>
      </c>
      <c r="M11" s="356"/>
      <c r="N11" s="121"/>
    </row>
    <row r="12" spans="1:15" ht="27" customHeight="1">
      <c r="A12" s="398"/>
      <c r="B12" s="370"/>
      <c r="C12" s="374"/>
      <c r="D12" s="375"/>
      <c r="E12" s="374"/>
      <c r="F12" s="375"/>
      <c r="G12" s="122">
        <v>7</v>
      </c>
      <c r="H12" s="360" t="s">
        <v>281</v>
      </c>
      <c r="I12" s="361" t="s">
        <v>281</v>
      </c>
      <c r="J12" s="361" t="s">
        <v>281</v>
      </c>
      <c r="K12" s="362" t="s">
        <v>281</v>
      </c>
      <c r="L12" s="189">
        <f>'Scrutini sezioni'!X27</f>
        <v>13</v>
      </c>
      <c r="M12" s="356"/>
      <c r="N12" s="121"/>
      <c r="O12" s="123"/>
    </row>
    <row r="13" spans="1:14" ht="27" customHeight="1">
      <c r="A13" s="398"/>
      <c r="B13" s="381"/>
      <c r="C13" s="382"/>
      <c r="D13" s="383"/>
      <c r="E13" s="382"/>
      <c r="F13" s="383"/>
      <c r="G13" s="124">
        <v>8</v>
      </c>
      <c r="H13" s="390" t="s">
        <v>459</v>
      </c>
      <c r="I13" s="391" t="s">
        <v>459</v>
      </c>
      <c r="J13" s="391" t="s">
        <v>459</v>
      </c>
      <c r="K13" s="392" t="s">
        <v>459</v>
      </c>
      <c r="L13" s="190">
        <f>'Scrutini sezioni'!Y27</f>
        <v>777</v>
      </c>
      <c r="M13" s="356"/>
      <c r="N13" s="121"/>
    </row>
    <row r="14" spans="1:14" ht="27" customHeight="1">
      <c r="A14" s="366">
        <v>3</v>
      </c>
      <c r="B14" s="369" t="s">
        <v>489</v>
      </c>
      <c r="C14" s="372">
        <f>'Scrutini sezioni'!L27</f>
        <v>692</v>
      </c>
      <c r="D14" s="373"/>
      <c r="E14" s="372">
        <f>'Scrutini sezioni'!M27</f>
        <v>41</v>
      </c>
      <c r="F14" s="373"/>
      <c r="G14" s="126">
        <v>9</v>
      </c>
      <c r="H14" s="363" t="s">
        <v>460</v>
      </c>
      <c r="I14" s="364" t="s">
        <v>460</v>
      </c>
      <c r="J14" s="364" t="s">
        <v>460</v>
      </c>
      <c r="K14" s="365" t="s">
        <v>460</v>
      </c>
      <c r="L14" s="191">
        <f>'Scrutini sezioni'!Z27</f>
        <v>352</v>
      </c>
      <c r="M14" s="356">
        <f>IF(SUM(L14:L19)&lt;&gt;(C14-E14),"Errore! Totale voti liste collegate diverso da A - B","")</f>
      </c>
      <c r="N14" s="98"/>
    </row>
    <row r="15" spans="1:14" ht="27" customHeight="1">
      <c r="A15" s="367"/>
      <c r="B15" s="370"/>
      <c r="C15" s="374"/>
      <c r="D15" s="375"/>
      <c r="E15" s="374"/>
      <c r="F15" s="375"/>
      <c r="G15" s="184">
        <v>10</v>
      </c>
      <c r="H15" s="360" t="s">
        <v>461</v>
      </c>
      <c r="I15" s="361" t="s">
        <v>461</v>
      </c>
      <c r="J15" s="361" t="s">
        <v>461</v>
      </c>
      <c r="K15" s="362" t="s">
        <v>461</v>
      </c>
      <c r="L15" s="192">
        <f>'Scrutini sezioni'!AA27</f>
        <v>28</v>
      </c>
      <c r="M15" s="356"/>
      <c r="N15" s="98"/>
    </row>
    <row r="16" spans="1:14" ht="27" customHeight="1">
      <c r="A16" s="367"/>
      <c r="B16" s="370"/>
      <c r="C16" s="374"/>
      <c r="D16" s="375"/>
      <c r="E16" s="374"/>
      <c r="F16" s="375"/>
      <c r="G16" s="127">
        <v>11</v>
      </c>
      <c r="H16" s="384" t="s">
        <v>490</v>
      </c>
      <c r="I16" s="385" t="s">
        <v>490</v>
      </c>
      <c r="J16" s="385" t="s">
        <v>490</v>
      </c>
      <c r="K16" s="386" t="s">
        <v>490</v>
      </c>
      <c r="L16" s="188">
        <f>'Scrutini sezioni'!AB27</f>
        <v>184</v>
      </c>
      <c r="M16" s="356"/>
      <c r="N16" s="128"/>
    </row>
    <row r="17" spans="1:15" ht="27" customHeight="1">
      <c r="A17" s="367"/>
      <c r="B17" s="370"/>
      <c r="C17" s="374"/>
      <c r="D17" s="375"/>
      <c r="E17" s="374"/>
      <c r="F17" s="375"/>
      <c r="G17" s="122">
        <v>12</v>
      </c>
      <c r="H17" s="360" t="s">
        <v>491</v>
      </c>
      <c r="I17" s="361" t="s">
        <v>491</v>
      </c>
      <c r="J17" s="361" t="s">
        <v>491</v>
      </c>
      <c r="K17" s="362" t="s">
        <v>491</v>
      </c>
      <c r="L17" s="189">
        <f>'Scrutini sezioni'!AC27</f>
        <v>9</v>
      </c>
      <c r="M17" s="356"/>
      <c r="N17" s="128"/>
      <c r="O17" s="123"/>
    </row>
    <row r="18" spans="1:14" ht="27" customHeight="1">
      <c r="A18" s="367"/>
      <c r="B18" s="370"/>
      <c r="C18" s="374"/>
      <c r="D18" s="375"/>
      <c r="E18" s="374"/>
      <c r="F18" s="375"/>
      <c r="G18" s="129">
        <v>13</v>
      </c>
      <c r="H18" s="360" t="s">
        <v>492</v>
      </c>
      <c r="I18" s="361" t="s">
        <v>492</v>
      </c>
      <c r="J18" s="361" t="s">
        <v>492</v>
      </c>
      <c r="K18" s="362" t="s">
        <v>492</v>
      </c>
      <c r="L18" s="189">
        <f>'Scrutini sezioni'!AD27</f>
        <v>27</v>
      </c>
      <c r="M18" s="356"/>
      <c r="N18" s="128"/>
    </row>
    <row r="19" spans="1:14" ht="27" customHeight="1">
      <c r="A19" s="368"/>
      <c r="B19" s="381"/>
      <c r="C19" s="382"/>
      <c r="D19" s="383"/>
      <c r="E19" s="382"/>
      <c r="F19" s="383"/>
      <c r="G19" s="42">
        <v>14</v>
      </c>
      <c r="H19" s="387" t="s">
        <v>462</v>
      </c>
      <c r="I19" s="388" t="s">
        <v>462</v>
      </c>
      <c r="J19" s="388" t="s">
        <v>462</v>
      </c>
      <c r="K19" s="389" t="s">
        <v>462</v>
      </c>
      <c r="L19" s="190">
        <f>'Scrutini sezioni'!AE27</f>
        <v>51</v>
      </c>
      <c r="M19" s="356"/>
      <c r="N19" s="128"/>
    </row>
    <row r="20" spans="1:14" ht="27" customHeight="1">
      <c r="A20" s="366">
        <v>4</v>
      </c>
      <c r="B20" s="369" t="s">
        <v>493</v>
      </c>
      <c r="C20" s="372">
        <f>'Scrutini sezioni'!N27</f>
        <v>1095</v>
      </c>
      <c r="D20" s="373"/>
      <c r="E20" s="372">
        <f>'Scrutini sezioni'!O27</f>
        <v>70</v>
      </c>
      <c r="F20" s="373"/>
      <c r="G20" s="131">
        <v>15</v>
      </c>
      <c r="H20" s="378" t="s">
        <v>494</v>
      </c>
      <c r="I20" s="379" t="s">
        <v>495</v>
      </c>
      <c r="J20" s="379" t="s">
        <v>495</v>
      </c>
      <c r="K20" s="380" t="s">
        <v>495</v>
      </c>
      <c r="L20" s="193">
        <f>'Scrutini sezioni'!AF27</f>
        <v>8</v>
      </c>
      <c r="M20" s="356">
        <f>IF(SUM(L20:L26)&lt;&gt;(C20-E20),"Errore! Totale voti liste collegate diverso da A - B","")</f>
      </c>
      <c r="N20" s="121"/>
    </row>
    <row r="21" spans="1:14" ht="27" customHeight="1">
      <c r="A21" s="367"/>
      <c r="B21" s="370"/>
      <c r="C21" s="374"/>
      <c r="D21" s="375"/>
      <c r="E21" s="374"/>
      <c r="F21" s="375"/>
      <c r="G21" s="185">
        <v>16</v>
      </c>
      <c r="H21" s="357" t="s">
        <v>463</v>
      </c>
      <c r="I21" s="358" t="s">
        <v>463</v>
      </c>
      <c r="J21" s="358" t="s">
        <v>463</v>
      </c>
      <c r="K21" s="359" t="s">
        <v>463</v>
      </c>
      <c r="L21" s="194">
        <f>'Scrutini sezioni'!AG27</f>
        <v>96</v>
      </c>
      <c r="M21" s="356"/>
      <c r="N21" s="121"/>
    </row>
    <row r="22" spans="1:14" ht="27" customHeight="1">
      <c r="A22" s="367"/>
      <c r="B22" s="370"/>
      <c r="C22" s="374"/>
      <c r="D22" s="375"/>
      <c r="E22" s="374"/>
      <c r="F22" s="375"/>
      <c r="G22" s="185">
        <v>17</v>
      </c>
      <c r="H22" s="360" t="s">
        <v>464</v>
      </c>
      <c r="I22" s="361" t="s">
        <v>464</v>
      </c>
      <c r="J22" s="361" t="s">
        <v>464</v>
      </c>
      <c r="K22" s="362" t="s">
        <v>464</v>
      </c>
      <c r="L22" s="194">
        <f>'Scrutini sezioni'!AH27</f>
        <v>8</v>
      </c>
      <c r="M22" s="356"/>
      <c r="N22" s="121"/>
    </row>
    <row r="23" spans="1:14" ht="27" customHeight="1">
      <c r="A23" s="367"/>
      <c r="B23" s="370"/>
      <c r="C23" s="374"/>
      <c r="D23" s="375"/>
      <c r="E23" s="374"/>
      <c r="F23" s="375"/>
      <c r="G23" s="185">
        <v>18</v>
      </c>
      <c r="H23" s="360" t="s">
        <v>243</v>
      </c>
      <c r="I23" s="361" t="s">
        <v>243</v>
      </c>
      <c r="J23" s="361" t="s">
        <v>243</v>
      </c>
      <c r="K23" s="362" t="s">
        <v>243</v>
      </c>
      <c r="L23" s="194">
        <f>'Scrutini sezioni'!AI27</f>
        <v>229</v>
      </c>
      <c r="M23" s="356"/>
      <c r="N23" s="121"/>
    </row>
    <row r="24" spans="1:14" ht="27" customHeight="1">
      <c r="A24" s="367"/>
      <c r="B24" s="370"/>
      <c r="C24" s="374"/>
      <c r="D24" s="375"/>
      <c r="E24" s="374"/>
      <c r="F24" s="375"/>
      <c r="G24" s="185">
        <v>19</v>
      </c>
      <c r="H24" s="360" t="s">
        <v>465</v>
      </c>
      <c r="I24" s="361" t="s">
        <v>465</v>
      </c>
      <c r="J24" s="361" t="s">
        <v>465</v>
      </c>
      <c r="K24" s="362" t="s">
        <v>465</v>
      </c>
      <c r="L24" s="194">
        <f>'Scrutini sezioni'!AJ27</f>
        <v>12</v>
      </c>
      <c r="M24" s="356"/>
      <c r="N24" s="121"/>
    </row>
    <row r="25" spans="1:14" ht="27" customHeight="1">
      <c r="A25" s="367"/>
      <c r="B25" s="370"/>
      <c r="C25" s="374"/>
      <c r="D25" s="375"/>
      <c r="E25" s="374"/>
      <c r="F25" s="375"/>
      <c r="G25" s="185">
        <v>20</v>
      </c>
      <c r="H25" s="360" t="s">
        <v>496</v>
      </c>
      <c r="I25" s="361" t="s">
        <v>496</v>
      </c>
      <c r="J25" s="361" t="s">
        <v>496</v>
      </c>
      <c r="K25" s="362" t="s">
        <v>496</v>
      </c>
      <c r="L25" s="194">
        <f>'Scrutini sezioni'!AK27</f>
        <v>583</v>
      </c>
      <c r="M25" s="356"/>
      <c r="N25" s="121"/>
    </row>
    <row r="26" spans="1:14" ht="27" customHeight="1" thickBot="1">
      <c r="A26" s="368"/>
      <c r="B26" s="371"/>
      <c r="C26" s="376"/>
      <c r="D26" s="377"/>
      <c r="E26" s="376"/>
      <c r="F26" s="377"/>
      <c r="G26" s="124">
        <v>21</v>
      </c>
      <c r="H26" s="363" t="s">
        <v>497</v>
      </c>
      <c r="I26" s="364" t="s">
        <v>497</v>
      </c>
      <c r="J26" s="364" t="s">
        <v>497</v>
      </c>
      <c r="K26" s="365" t="s">
        <v>497</v>
      </c>
      <c r="L26" s="195">
        <f>'Scrutini sezioni'!AL27</f>
        <v>89</v>
      </c>
      <c r="M26" s="356"/>
      <c r="N26" s="121"/>
    </row>
    <row r="27" spans="2:14" ht="24.75" customHeight="1" thickBot="1">
      <c r="B27" s="132" t="s">
        <v>299</v>
      </c>
      <c r="C27" s="133" t="s">
        <v>300</v>
      </c>
      <c r="D27" s="196">
        <f>'Scrutini sezioni'!P27</f>
        <v>5899</v>
      </c>
      <c r="E27" s="134" t="s">
        <v>301</v>
      </c>
      <c r="F27" s="197">
        <f>'Scrutini sezioni'!Q27</f>
        <v>166</v>
      </c>
      <c r="H27" s="345" t="s">
        <v>302</v>
      </c>
      <c r="I27" s="346"/>
      <c r="J27" s="346"/>
      <c r="K27" s="347"/>
      <c r="L27" s="198">
        <f>'Scrutini sezioni'!AM27</f>
        <v>5733</v>
      </c>
      <c r="M27" s="135">
        <f>SUM(L6:L26)</f>
        <v>5733</v>
      </c>
      <c r="N27" s="136"/>
    </row>
    <row r="28" spans="2:14" s="29" customFormat="1" ht="19.5" customHeight="1">
      <c r="B28" s="137">
        <f>IF(D28=D27,"","ERRORE! TOTALE VOTI CANDIDATI ERRATO")</f>
      </c>
      <c r="C28" s="137"/>
      <c r="D28" s="138">
        <f>SUM(C6:D26)</f>
        <v>5899</v>
      </c>
      <c r="E28" s="139"/>
      <c r="F28" s="138">
        <f>SUM(E6:F26)</f>
        <v>166</v>
      </c>
      <c r="H28" s="137">
        <f>IF(L27=M27,"","ERRORE! TOTALE VOTI LISTE ERRATO")</f>
      </c>
      <c r="I28" s="30"/>
      <c r="J28" s="30"/>
      <c r="K28" s="30"/>
      <c r="M28" s="140"/>
      <c r="N28" s="141"/>
    </row>
    <row r="29" spans="2:20" ht="27" customHeight="1">
      <c r="B29" s="142">
        <f>IF(F28=F27,"","ERRORE! TOTALE VOTI SOLO CANDIDATI ERRATO")</f>
      </c>
      <c r="C29" s="143"/>
      <c r="F29" s="123">
        <f>SUM(F6:F26)</f>
        <v>0</v>
      </c>
      <c r="H29" s="104" t="s">
        <v>303</v>
      </c>
      <c r="I29" s="105"/>
      <c r="J29" s="105"/>
      <c r="K29" s="106"/>
      <c r="L29" s="186">
        <f>'Scrutini sezioni'!AN27</f>
        <v>59</v>
      </c>
      <c r="M29" s="144">
        <f>D27-M27</f>
        <v>166</v>
      </c>
      <c r="N29" s="136"/>
      <c r="T29" s="32">
        <f>D27-L27</f>
        <v>166</v>
      </c>
    </row>
    <row r="30" spans="2:14" ht="27" customHeight="1">
      <c r="B30" s="142">
        <f>IF(D27=(F27+L27),"","ERRORE! TOTALE VOTI LISTE A DIVERSO DA A - B")</f>
      </c>
      <c r="C30" s="137"/>
      <c r="H30" s="348" t="s">
        <v>304</v>
      </c>
      <c r="I30" s="349"/>
      <c r="J30" s="349"/>
      <c r="K30" s="350"/>
      <c r="L30" s="190">
        <f>'Scrutini sezioni'!AO27</f>
        <v>158</v>
      </c>
      <c r="M30" s="145"/>
      <c r="N30" s="136"/>
    </row>
    <row r="31" spans="2:14" ht="27" customHeight="1">
      <c r="B31" s="146" t="s">
        <v>305</v>
      </c>
      <c r="C31" s="351" t="s">
        <v>306</v>
      </c>
      <c r="D31" s="351"/>
      <c r="E31" s="146"/>
      <c r="H31" s="348" t="s">
        <v>307</v>
      </c>
      <c r="I31" s="349"/>
      <c r="J31" s="349"/>
      <c r="K31" s="350"/>
      <c r="L31" s="186">
        <f>'Scrutini sezioni'!AP27</f>
        <v>1</v>
      </c>
      <c r="M31" s="145"/>
      <c r="N31" s="136"/>
    </row>
    <row r="32" spans="2:14" ht="19.5" customHeight="1" thickBot="1">
      <c r="B32" s="199"/>
      <c r="C32" s="352"/>
      <c r="D32" s="352"/>
      <c r="E32" s="28"/>
      <c r="L32" s="147"/>
      <c r="M32" s="145"/>
      <c r="N32" s="136"/>
    </row>
    <row r="33" spans="8:14" ht="27" customHeight="1" thickBot="1">
      <c r="H33" s="353" t="s">
        <v>308</v>
      </c>
      <c r="I33" s="354"/>
      <c r="J33" s="354"/>
      <c r="K33" s="355"/>
      <c r="L33" s="200">
        <f>D27+L29+L30+L31</f>
        <v>6117</v>
      </c>
      <c r="M33" s="144">
        <f>D27+L29+L30+L31</f>
        <v>6117</v>
      </c>
      <c r="N33" s="136"/>
    </row>
    <row r="34" spans="2:12" ht="24.75" customHeight="1">
      <c r="B34" s="143">
        <f>IF(L33=M33,"","ERRORE! TOTALE GENERALE ERRATO")</f>
      </c>
      <c r="H34" s="28"/>
      <c r="I34" s="28"/>
      <c r="J34" s="28"/>
      <c r="K34" s="28"/>
      <c r="L34" s="148"/>
    </row>
    <row r="35" spans="3:20" ht="24.75" customHeight="1" thickBot="1">
      <c r="C35" s="31"/>
      <c r="F35" s="33"/>
      <c r="H35" s="40" t="s">
        <v>40</v>
      </c>
      <c r="I35" s="40"/>
      <c r="J35" s="40" t="s">
        <v>39</v>
      </c>
      <c r="K35" s="40"/>
      <c r="L35" s="40" t="s">
        <v>38</v>
      </c>
      <c r="T35" s="32" t="e">
        <f>SUM(L29:L31,#REF!,L28)</f>
        <v>#REF!</v>
      </c>
    </row>
    <row r="36" spans="6:13" ht="27" customHeight="1" thickBot="1">
      <c r="F36" s="342" t="s">
        <v>41</v>
      </c>
      <c r="G36" s="343"/>
      <c r="H36" s="201">
        <f>'Scrutini sezioni'!E27</f>
        <v>3033</v>
      </c>
      <c r="I36" s="149"/>
      <c r="J36" s="201">
        <f>'Scrutini sezioni'!F27</f>
        <v>3084</v>
      </c>
      <c r="K36" s="149"/>
      <c r="L36" s="202">
        <f>H36+J36</f>
        <v>6117</v>
      </c>
      <c r="M36" s="150"/>
    </row>
    <row r="37" ht="21.75" customHeight="1">
      <c r="H37" s="142">
        <f>IF(L36=(H36+J36),"","ERRORE! TOTALE VOTANTI")</f>
      </c>
    </row>
    <row r="38" spans="2:5" ht="22.5" customHeight="1">
      <c r="B38" s="344">
        <f>IF(L36=L33,"","ERRORE! IL TOTALE GENERALE DEVE ESSERE UGUALE AI VOTANTI")</f>
      </c>
      <c r="C38" s="344"/>
      <c r="D38" s="344"/>
      <c r="E38" s="107"/>
    </row>
  </sheetData>
  <sheetProtection sheet="1" selectLockedCells="1"/>
  <mergeCells count="53">
    <mergeCell ref="B1:L1"/>
    <mergeCell ref="B2:J2"/>
    <mergeCell ref="B3:E3"/>
    <mergeCell ref="B4:L4"/>
    <mergeCell ref="C5:D5"/>
    <mergeCell ref="E5:F5"/>
    <mergeCell ref="H5:K5"/>
    <mergeCell ref="C6:D6"/>
    <mergeCell ref="E6:F6"/>
    <mergeCell ref="H6:K6"/>
    <mergeCell ref="A7:A13"/>
    <mergeCell ref="B7:B13"/>
    <mergeCell ref="C7:D13"/>
    <mergeCell ref="E7:F13"/>
    <mergeCell ref="H7:K7"/>
    <mergeCell ref="M7:M13"/>
    <mergeCell ref="H8:K8"/>
    <mergeCell ref="H9:K9"/>
    <mergeCell ref="H10:K10"/>
    <mergeCell ref="H11:K11"/>
    <mergeCell ref="H12:K12"/>
    <mergeCell ref="H13:K13"/>
    <mergeCell ref="M14:M19"/>
    <mergeCell ref="H15:K15"/>
    <mergeCell ref="H16:K16"/>
    <mergeCell ref="H17:K17"/>
    <mergeCell ref="H18:K18"/>
    <mergeCell ref="H19:K19"/>
    <mergeCell ref="A20:A26"/>
    <mergeCell ref="B20:B26"/>
    <mergeCell ref="C20:D26"/>
    <mergeCell ref="E20:F26"/>
    <mergeCell ref="H20:K20"/>
    <mergeCell ref="A14:A19"/>
    <mergeCell ref="B14:B19"/>
    <mergeCell ref="C14:D19"/>
    <mergeCell ref="E14:F19"/>
    <mergeCell ref="H14:K14"/>
    <mergeCell ref="M20:M26"/>
    <mergeCell ref="H21:K21"/>
    <mergeCell ref="H22:K22"/>
    <mergeCell ref="H23:K23"/>
    <mergeCell ref="H24:K24"/>
    <mergeCell ref="H25:K25"/>
    <mergeCell ref="H26:K26"/>
    <mergeCell ref="F36:G36"/>
    <mergeCell ref="B38:D38"/>
    <mergeCell ref="H27:K27"/>
    <mergeCell ref="H30:K30"/>
    <mergeCell ref="C31:D31"/>
    <mergeCell ref="H31:K31"/>
    <mergeCell ref="C32:D32"/>
    <mergeCell ref="H33:K33"/>
  </mergeCells>
  <conditionalFormatting sqref="L27">
    <cfRule type="cellIs" priority="3" dxfId="28" operator="notEqual" stopIfTrue="1">
      <formula>$M$27</formula>
    </cfRule>
  </conditionalFormatting>
  <conditionalFormatting sqref="L36">
    <cfRule type="cellIs" priority="4" dxfId="0" operator="notEqual" stopIfTrue="1">
      <formula>$L$33</formula>
    </cfRule>
  </conditionalFormatting>
  <conditionalFormatting sqref="L33">
    <cfRule type="cellIs" priority="5" dxfId="0" operator="notEqual" stopIfTrue="1">
      <formula>$L$36</formula>
    </cfRule>
    <cfRule type="cellIs" priority="6" dxfId="0" operator="notEqual" stopIfTrue="1">
      <formula>$M$33</formula>
    </cfRule>
  </conditionalFormatting>
  <conditionalFormatting sqref="D27">
    <cfRule type="cellIs" priority="2" dxfId="23" operator="greaterThan" stopIfTrue="1">
      <formula>$D$28</formula>
    </cfRule>
  </conditionalFormatting>
  <conditionalFormatting sqref="F27">
    <cfRule type="cellIs" priority="1" dxfId="23" operator="greaterThan" stopIfTrue="1">
      <formula>$F$28</formula>
    </cfRule>
  </conditionalFormatting>
  <printOptions horizontalCentered="1"/>
  <pageMargins left="0.15748031496062992" right="0.11811023622047245" top="0.53" bottom="0.34" header="0.35433070866141736" footer="0.23"/>
  <pageSetup fitToHeight="1" fitToWidth="1" horizontalDpi="600" verticalDpi="600" orientation="portrait" paperSize="9" scale="76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zoomScale="80" zoomScaleNormal="80" zoomScalePageLayoutView="0" workbookViewId="0" topLeftCell="A49">
      <selection activeCell="T47" sqref="T47"/>
    </sheetView>
  </sheetViews>
  <sheetFormatPr defaultColWidth="9.140625" defaultRowHeight="12.75"/>
  <cols>
    <col min="1" max="1" width="4.140625" style="227" customWidth="1"/>
    <col min="2" max="2" width="23.7109375" style="225" customWidth="1"/>
    <col min="3" max="3" width="10.7109375" style="225" customWidth="1"/>
    <col min="4" max="4" width="3.7109375" style="225" customWidth="1"/>
    <col min="5" max="5" width="23.7109375" style="225" customWidth="1"/>
    <col min="6" max="6" width="10.7109375" style="225" customWidth="1"/>
    <col min="7" max="7" width="4.140625" style="225" customWidth="1"/>
    <col min="8" max="8" width="23.7109375" style="225" customWidth="1"/>
    <col min="9" max="9" width="10.7109375" style="225" customWidth="1"/>
    <col min="10" max="10" width="4.140625" style="225" customWidth="1"/>
    <col min="11" max="11" width="23.7109375" style="225" customWidth="1"/>
    <col min="12" max="12" width="10.7109375" style="225" customWidth="1"/>
    <col min="13" max="13" width="7.7109375" style="225" customWidth="1"/>
    <col min="14" max="16384" width="9.140625" style="225" customWidth="1"/>
  </cols>
  <sheetData>
    <row r="1" spans="1:12" ht="18">
      <c r="A1" s="430" t="s">
        <v>510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</row>
    <row r="2" spans="1:12" ht="15.75">
      <c r="A2" s="431" t="s">
        <v>529</v>
      </c>
      <c r="B2" s="431"/>
      <c r="C2" s="431"/>
      <c r="D2" s="431"/>
      <c r="E2" s="431"/>
      <c r="F2" s="431"/>
      <c r="G2" s="431"/>
      <c r="H2" s="431"/>
      <c r="I2" s="432" t="s">
        <v>132</v>
      </c>
      <c r="J2" s="432"/>
      <c r="K2" s="432"/>
      <c r="L2" s="432"/>
    </row>
    <row r="3" s="226" customFormat="1" ht="15" customHeight="1">
      <c r="A3" s="94"/>
    </row>
    <row r="4" spans="2:12" ht="14.25" customHeight="1">
      <c r="B4" s="426" t="s">
        <v>499</v>
      </c>
      <c r="C4" s="237" t="s">
        <v>282</v>
      </c>
      <c r="D4" s="238"/>
      <c r="E4" s="428" t="s">
        <v>500</v>
      </c>
      <c r="F4" s="237" t="s">
        <v>282</v>
      </c>
      <c r="G4" s="238"/>
      <c r="H4" s="428" t="s">
        <v>511</v>
      </c>
      <c r="I4" s="237" t="s">
        <v>282</v>
      </c>
      <c r="J4" s="238"/>
      <c r="K4" s="428" t="s">
        <v>501</v>
      </c>
      <c r="L4" s="237" t="s">
        <v>282</v>
      </c>
    </row>
    <row r="5" spans="1:12" ht="24.75" customHeight="1">
      <c r="A5" s="229"/>
      <c r="B5" s="427"/>
      <c r="C5" s="239">
        <f>'Scrutini sezioni'!R27</f>
        <v>248</v>
      </c>
      <c r="D5" s="240"/>
      <c r="E5" s="429"/>
      <c r="F5" s="239">
        <f>'Scrutini sezioni'!S27</f>
        <v>170</v>
      </c>
      <c r="G5" s="240"/>
      <c r="H5" s="429"/>
      <c r="I5" s="239">
        <f>'Scrutini sezioni'!T27</f>
        <v>961</v>
      </c>
      <c r="J5" s="240"/>
      <c r="K5" s="429"/>
      <c r="L5" s="239">
        <f>'Scrutini sezioni'!U27</f>
        <v>492</v>
      </c>
    </row>
    <row r="6" spans="1:12" ht="11.25" customHeight="1">
      <c r="A6" s="229"/>
      <c r="B6" s="241" t="s">
        <v>283</v>
      </c>
      <c r="C6" s="242" t="s">
        <v>284</v>
      </c>
      <c r="D6" s="240"/>
      <c r="E6" s="241" t="s">
        <v>283</v>
      </c>
      <c r="F6" s="242" t="s">
        <v>284</v>
      </c>
      <c r="G6" s="240"/>
      <c r="H6" s="241" t="s">
        <v>283</v>
      </c>
      <c r="I6" s="242" t="s">
        <v>284</v>
      </c>
      <c r="J6" s="240"/>
      <c r="K6" s="241" t="s">
        <v>283</v>
      </c>
      <c r="L6" s="242" t="s">
        <v>284</v>
      </c>
    </row>
    <row r="7" spans="1:12" ht="27" customHeight="1">
      <c r="A7" s="228">
        <v>1</v>
      </c>
      <c r="B7" s="243" t="s">
        <v>317</v>
      </c>
      <c r="C7" s="244">
        <f>'Preferenze sezioni'!Y5</f>
        <v>1</v>
      </c>
      <c r="D7" s="245">
        <v>1</v>
      </c>
      <c r="E7" s="243" t="s">
        <v>324</v>
      </c>
      <c r="F7" s="244">
        <f>'Preferenze sezioni'!Y12</f>
        <v>24</v>
      </c>
      <c r="G7" s="245">
        <v>1</v>
      </c>
      <c r="H7" s="243" t="s">
        <v>331</v>
      </c>
      <c r="I7" s="244">
        <f>'Preferenze sezioni'!Y19</f>
        <v>20</v>
      </c>
      <c r="J7" s="245">
        <v>1</v>
      </c>
      <c r="K7" s="243" t="s">
        <v>338</v>
      </c>
      <c r="L7" s="244">
        <f>'Preferenze sezioni'!Y26</f>
        <v>212</v>
      </c>
    </row>
    <row r="8" spans="1:12" ht="27" customHeight="1">
      <c r="A8" s="228">
        <v>2</v>
      </c>
      <c r="B8" s="246" t="s">
        <v>512</v>
      </c>
      <c r="C8" s="247">
        <f>'Preferenze sezioni'!Y6</f>
        <v>0</v>
      </c>
      <c r="D8" s="245">
        <v>2</v>
      </c>
      <c r="E8" s="246" t="s">
        <v>325</v>
      </c>
      <c r="F8" s="247">
        <f>'Preferenze sezioni'!Y13</f>
        <v>27</v>
      </c>
      <c r="G8" s="245">
        <v>2</v>
      </c>
      <c r="H8" s="246" t="s">
        <v>332</v>
      </c>
      <c r="I8" s="247">
        <f>'Preferenze sezioni'!Y20</f>
        <v>21</v>
      </c>
      <c r="J8" s="245">
        <v>2</v>
      </c>
      <c r="K8" s="246" t="s">
        <v>339</v>
      </c>
      <c r="L8" s="247">
        <f>'Preferenze sezioni'!Y27</f>
        <v>7</v>
      </c>
    </row>
    <row r="9" spans="1:12" ht="27" customHeight="1">
      <c r="A9" s="228">
        <v>3</v>
      </c>
      <c r="B9" s="246" t="s">
        <v>319</v>
      </c>
      <c r="C9" s="247">
        <f>'Preferenze sezioni'!Y7</f>
        <v>211</v>
      </c>
      <c r="D9" s="245">
        <v>3</v>
      </c>
      <c r="E9" s="246" t="s">
        <v>326</v>
      </c>
      <c r="F9" s="247">
        <f>'Preferenze sezioni'!Y14</f>
        <v>10</v>
      </c>
      <c r="G9" s="245">
        <v>3</v>
      </c>
      <c r="H9" s="246" t="s">
        <v>333</v>
      </c>
      <c r="I9" s="247">
        <f>'Preferenze sezioni'!Y21</f>
        <v>28</v>
      </c>
      <c r="J9" s="245">
        <v>3</v>
      </c>
      <c r="K9" s="246" t="s">
        <v>513</v>
      </c>
      <c r="L9" s="247">
        <f>'Preferenze sezioni'!Y28</f>
        <v>60</v>
      </c>
    </row>
    <row r="10" spans="1:12" ht="27" customHeight="1">
      <c r="A10" s="228">
        <v>4</v>
      </c>
      <c r="B10" s="246" t="s">
        <v>320</v>
      </c>
      <c r="C10" s="247">
        <f>'Preferenze sezioni'!Y8</f>
        <v>33</v>
      </c>
      <c r="D10" s="245">
        <v>4</v>
      </c>
      <c r="E10" s="246" t="s">
        <v>327</v>
      </c>
      <c r="F10" s="247">
        <f>'Preferenze sezioni'!Y15</f>
        <v>1</v>
      </c>
      <c r="G10" s="245">
        <v>4</v>
      </c>
      <c r="H10" s="246" t="s">
        <v>334</v>
      </c>
      <c r="I10" s="247">
        <f>'Preferenze sezioni'!Y22</f>
        <v>346</v>
      </c>
      <c r="J10" s="245">
        <v>4</v>
      </c>
      <c r="K10" s="246" t="s">
        <v>341</v>
      </c>
      <c r="L10" s="247">
        <f>'Preferenze sezioni'!Y29</f>
        <v>66</v>
      </c>
    </row>
    <row r="11" spans="1:12" ht="27" customHeight="1">
      <c r="A11" s="228">
        <v>5</v>
      </c>
      <c r="B11" s="246" t="s">
        <v>321</v>
      </c>
      <c r="C11" s="247">
        <f>'Preferenze sezioni'!Y9</f>
        <v>0</v>
      </c>
      <c r="D11" s="245">
        <v>5</v>
      </c>
      <c r="E11" s="246" t="s">
        <v>328</v>
      </c>
      <c r="F11" s="247">
        <f>'Preferenze sezioni'!Y16</f>
        <v>12</v>
      </c>
      <c r="G11" s="245">
        <v>5</v>
      </c>
      <c r="H11" s="246" t="s">
        <v>335</v>
      </c>
      <c r="I11" s="247">
        <f>'Preferenze sezioni'!Y23</f>
        <v>443</v>
      </c>
      <c r="J11" s="245">
        <v>5</v>
      </c>
      <c r="K11" s="246" t="s">
        <v>342</v>
      </c>
      <c r="L11" s="247">
        <f>'Preferenze sezioni'!Y30</f>
        <v>7</v>
      </c>
    </row>
    <row r="12" spans="1:12" ht="27" customHeight="1">
      <c r="A12" s="228">
        <v>6</v>
      </c>
      <c r="B12" s="246" t="s">
        <v>322</v>
      </c>
      <c r="C12" s="247">
        <f>'Preferenze sezioni'!Y10</f>
        <v>0</v>
      </c>
      <c r="D12" s="245">
        <v>6</v>
      </c>
      <c r="E12" s="246" t="s">
        <v>329</v>
      </c>
      <c r="F12" s="247">
        <f>'Preferenze sezioni'!Y17</f>
        <v>20</v>
      </c>
      <c r="G12" s="245">
        <v>6</v>
      </c>
      <c r="H12" s="246" t="s">
        <v>336</v>
      </c>
      <c r="I12" s="247">
        <f>'Preferenze sezioni'!Y24</f>
        <v>238</v>
      </c>
      <c r="J12" s="245">
        <v>6</v>
      </c>
      <c r="K12" s="246" t="s">
        <v>343</v>
      </c>
      <c r="L12" s="247">
        <f>'Preferenze sezioni'!Y31</f>
        <v>182</v>
      </c>
    </row>
    <row r="13" spans="1:12" ht="27" customHeight="1">
      <c r="A13" s="228">
        <v>7</v>
      </c>
      <c r="B13" s="248" t="s">
        <v>323</v>
      </c>
      <c r="C13" s="249">
        <f>'Preferenze sezioni'!Y11</f>
        <v>16</v>
      </c>
      <c r="D13" s="245">
        <v>7</v>
      </c>
      <c r="E13" s="248" t="s">
        <v>330</v>
      </c>
      <c r="F13" s="249">
        <f>'Preferenze sezioni'!Y18</f>
        <v>96</v>
      </c>
      <c r="G13" s="245">
        <v>7</v>
      </c>
      <c r="H13" s="248" t="s">
        <v>514</v>
      </c>
      <c r="I13" s="249">
        <f>'Preferenze sezioni'!Y25</f>
        <v>2</v>
      </c>
      <c r="J13" s="245">
        <v>7</v>
      </c>
      <c r="K13" s="248" t="s">
        <v>344</v>
      </c>
      <c r="L13" s="249">
        <f>'Preferenze sezioni'!Y32</f>
        <v>11</v>
      </c>
    </row>
    <row r="14" spans="1:12" ht="27" customHeight="1">
      <c r="A14" s="228"/>
      <c r="B14" s="250" t="s">
        <v>285</v>
      </c>
      <c r="C14" s="251">
        <f>SUM(C7:C13)</f>
        <v>261</v>
      </c>
      <c r="D14" s="252"/>
      <c r="E14" s="250" t="s">
        <v>285</v>
      </c>
      <c r="F14" s="251">
        <f>SUM(F7:F13)</f>
        <v>190</v>
      </c>
      <c r="G14" s="252"/>
      <c r="H14" s="250" t="s">
        <v>285</v>
      </c>
      <c r="I14" s="251">
        <f>SUM(I7:I13)</f>
        <v>1098</v>
      </c>
      <c r="J14" s="252"/>
      <c r="K14" s="250" t="s">
        <v>285</v>
      </c>
      <c r="L14" s="251">
        <f>SUM(L7:L13)</f>
        <v>545</v>
      </c>
    </row>
    <row r="15" spans="1:12" s="226" customFormat="1" ht="15" customHeight="1">
      <c r="A15" s="230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</row>
    <row r="16" spans="1:12" ht="14.25" customHeight="1">
      <c r="A16" s="228"/>
      <c r="B16" s="428" t="s">
        <v>502</v>
      </c>
      <c r="C16" s="237" t="s">
        <v>282</v>
      </c>
      <c r="D16" s="238"/>
      <c r="E16" s="428" t="s">
        <v>503</v>
      </c>
      <c r="F16" s="237" t="s">
        <v>282</v>
      </c>
      <c r="G16" s="238"/>
      <c r="H16" s="428" t="s">
        <v>504</v>
      </c>
      <c r="I16" s="237" t="s">
        <v>282</v>
      </c>
      <c r="J16" s="238"/>
      <c r="K16" s="428" t="s">
        <v>505</v>
      </c>
      <c r="L16" s="237" t="s">
        <v>282</v>
      </c>
    </row>
    <row r="17" spans="1:12" ht="24.75" customHeight="1">
      <c r="A17" s="228"/>
      <c r="B17" s="429"/>
      <c r="C17" s="239">
        <f>'Scrutini sezioni'!V27</f>
        <v>1333</v>
      </c>
      <c r="D17" s="252"/>
      <c r="E17" s="429"/>
      <c r="F17" s="239">
        <f>'Scrutini sezioni'!W27</f>
        <v>63</v>
      </c>
      <c r="G17" s="252"/>
      <c r="H17" s="429"/>
      <c r="I17" s="239">
        <f>'Scrutini sezioni'!X27</f>
        <v>13</v>
      </c>
      <c r="J17" s="252"/>
      <c r="K17" s="429"/>
      <c r="L17" s="239">
        <f>'Scrutini sezioni'!Y27</f>
        <v>777</v>
      </c>
    </row>
    <row r="18" spans="1:12" ht="11.25" customHeight="1">
      <c r="A18" s="229"/>
      <c r="B18" s="241" t="s">
        <v>283</v>
      </c>
      <c r="C18" s="242" t="s">
        <v>284</v>
      </c>
      <c r="D18" s="240"/>
      <c r="E18" s="241" t="s">
        <v>283</v>
      </c>
      <c r="F18" s="242" t="s">
        <v>284</v>
      </c>
      <c r="G18" s="240"/>
      <c r="H18" s="241" t="s">
        <v>283</v>
      </c>
      <c r="I18" s="242" t="s">
        <v>284</v>
      </c>
      <c r="J18" s="240"/>
      <c r="K18" s="254" t="s">
        <v>283</v>
      </c>
      <c r="L18" s="242" t="s">
        <v>284</v>
      </c>
    </row>
    <row r="19" spans="1:12" ht="27" customHeight="1">
      <c r="A19" s="228">
        <v>1</v>
      </c>
      <c r="B19" s="243" t="s">
        <v>345</v>
      </c>
      <c r="C19" s="244">
        <f>'Preferenze sezioni'!Y33</f>
        <v>614</v>
      </c>
      <c r="D19" s="245">
        <v>1</v>
      </c>
      <c r="E19" s="243" t="s">
        <v>352</v>
      </c>
      <c r="F19" s="244">
        <f>'Preferenze sezioni'!Y40</f>
        <v>0</v>
      </c>
      <c r="G19" s="245">
        <v>1</v>
      </c>
      <c r="H19" s="243" t="s">
        <v>359</v>
      </c>
      <c r="I19" s="244">
        <f>'Preferenze sezioni'!Y47</f>
        <v>7</v>
      </c>
      <c r="J19" s="245">
        <v>1</v>
      </c>
      <c r="K19" s="243" t="s">
        <v>366</v>
      </c>
      <c r="L19" s="244">
        <f>'Preferenze sezioni'!Y54</f>
        <v>339</v>
      </c>
    </row>
    <row r="20" spans="1:12" ht="27" customHeight="1">
      <c r="A20" s="228">
        <v>2</v>
      </c>
      <c r="B20" s="246" t="s">
        <v>346</v>
      </c>
      <c r="C20" s="247">
        <f>'Preferenze sezioni'!Y34</f>
        <v>348</v>
      </c>
      <c r="D20" s="245">
        <v>2</v>
      </c>
      <c r="E20" s="246" t="s">
        <v>353</v>
      </c>
      <c r="F20" s="247">
        <f>'Preferenze sezioni'!Y41</f>
        <v>30</v>
      </c>
      <c r="G20" s="245">
        <v>2</v>
      </c>
      <c r="H20" s="246" t="s">
        <v>360</v>
      </c>
      <c r="I20" s="247">
        <f>'Preferenze sezioni'!Y48</f>
        <v>0</v>
      </c>
      <c r="J20" s="245">
        <v>2</v>
      </c>
      <c r="K20" s="246" t="s">
        <v>367</v>
      </c>
      <c r="L20" s="247">
        <f>'Preferenze sezioni'!Y55</f>
        <v>272</v>
      </c>
    </row>
    <row r="21" spans="1:12" ht="27" customHeight="1">
      <c r="A21" s="228">
        <v>3</v>
      </c>
      <c r="B21" s="246" t="s">
        <v>347</v>
      </c>
      <c r="C21" s="247">
        <f>'Preferenze sezioni'!Y35</f>
        <v>189</v>
      </c>
      <c r="D21" s="245">
        <v>3</v>
      </c>
      <c r="E21" s="246" t="s">
        <v>354</v>
      </c>
      <c r="F21" s="247">
        <f>'Preferenze sezioni'!Y42</f>
        <v>4</v>
      </c>
      <c r="G21" s="245">
        <v>3</v>
      </c>
      <c r="H21" s="246" t="s">
        <v>361</v>
      </c>
      <c r="I21" s="247">
        <f>'Preferenze sezioni'!Y49</f>
        <v>0</v>
      </c>
      <c r="J21" s="245">
        <v>3</v>
      </c>
      <c r="K21" s="246" t="s">
        <v>368</v>
      </c>
      <c r="L21" s="247">
        <f>'Preferenze sezioni'!Y56</f>
        <v>21</v>
      </c>
    </row>
    <row r="22" spans="1:12" ht="27" customHeight="1">
      <c r="A22" s="228">
        <v>4</v>
      </c>
      <c r="B22" s="246" t="s">
        <v>348</v>
      </c>
      <c r="C22" s="247">
        <f>'Preferenze sezioni'!Y36</f>
        <v>25</v>
      </c>
      <c r="D22" s="245">
        <v>4</v>
      </c>
      <c r="E22" s="246" t="s">
        <v>355</v>
      </c>
      <c r="F22" s="247">
        <f>'Preferenze sezioni'!Y43</f>
        <v>6</v>
      </c>
      <c r="G22" s="245">
        <v>4</v>
      </c>
      <c r="H22" s="246" t="s">
        <v>362</v>
      </c>
      <c r="I22" s="247">
        <f>'Preferenze sezioni'!Y50</f>
        <v>0</v>
      </c>
      <c r="J22" s="245">
        <v>4</v>
      </c>
      <c r="K22" s="246" t="s">
        <v>369</v>
      </c>
      <c r="L22" s="247">
        <f>'Preferenze sezioni'!Y57</f>
        <v>22</v>
      </c>
    </row>
    <row r="23" spans="1:12" ht="27" customHeight="1">
      <c r="A23" s="228">
        <v>5</v>
      </c>
      <c r="B23" s="246" t="s">
        <v>349</v>
      </c>
      <c r="C23" s="247">
        <f>'Preferenze sezioni'!Y37</f>
        <v>50</v>
      </c>
      <c r="D23" s="245">
        <v>5</v>
      </c>
      <c r="E23" s="246" t="s">
        <v>356</v>
      </c>
      <c r="F23" s="247">
        <f>'Preferenze sezioni'!Y44</f>
        <v>11</v>
      </c>
      <c r="G23" s="245">
        <v>5</v>
      </c>
      <c r="H23" s="246" t="s">
        <v>363</v>
      </c>
      <c r="I23" s="247">
        <f>'Preferenze sezioni'!Y51</f>
        <v>3</v>
      </c>
      <c r="J23" s="245">
        <v>5</v>
      </c>
      <c r="K23" s="246" t="s">
        <v>370</v>
      </c>
      <c r="L23" s="247">
        <f>'Preferenze sezioni'!Y58</f>
        <v>37</v>
      </c>
    </row>
    <row r="24" spans="1:12" ht="27" customHeight="1">
      <c r="A24" s="228">
        <v>6</v>
      </c>
      <c r="B24" s="246" t="s">
        <v>350</v>
      </c>
      <c r="C24" s="247">
        <f>'Preferenze sezioni'!Y38</f>
        <v>107</v>
      </c>
      <c r="D24" s="245">
        <v>6</v>
      </c>
      <c r="E24" s="246" t="s">
        <v>357</v>
      </c>
      <c r="F24" s="247">
        <f>'Preferenze sezioni'!Y45</f>
        <v>2</v>
      </c>
      <c r="G24" s="245">
        <v>6</v>
      </c>
      <c r="H24" s="246" t="s">
        <v>364</v>
      </c>
      <c r="I24" s="247">
        <f>'Preferenze sezioni'!Y52</f>
        <v>0</v>
      </c>
      <c r="J24" s="245">
        <v>6</v>
      </c>
      <c r="K24" s="246" t="s">
        <v>371</v>
      </c>
      <c r="L24" s="247">
        <f>'Preferenze sezioni'!Y59</f>
        <v>22</v>
      </c>
    </row>
    <row r="25" spans="1:12" ht="27" customHeight="1">
      <c r="A25" s="228">
        <v>7</v>
      </c>
      <c r="B25" s="248" t="s">
        <v>351</v>
      </c>
      <c r="C25" s="249">
        <f>'Preferenze sezioni'!Y39</f>
        <v>177</v>
      </c>
      <c r="D25" s="245">
        <v>7</v>
      </c>
      <c r="E25" s="248" t="s">
        <v>358</v>
      </c>
      <c r="F25" s="249">
        <f>'Preferenze sezioni'!Y46</f>
        <v>0</v>
      </c>
      <c r="G25" s="245">
        <v>7</v>
      </c>
      <c r="H25" s="248" t="s">
        <v>365</v>
      </c>
      <c r="I25" s="249">
        <f>'Preferenze sezioni'!Y53</f>
        <v>5</v>
      </c>
      <c r="J25" s="245">
        <v>7</v>
      </c>
      <c r="K25" s="248" t="s">
        <v>372</v>
      </c>
      <c r="L25" s="249">
        <f>'Preferenze sezioni'!Y60</f>
        <v>413</v>
      </c>
    </row>
    <row r="26" spans="1:12" ht="27" customHeight="1">
      <c r="A26" s="228"/>
      <c r="B26" s="250" t="s">
        <v>285</v>
      </c>
      <c r="C26" s="251">
        <f>SUM(C19:C25)</f>
        <v>1510</v>
      </c>
      <c r="D26" s="252"/>
      <c r="E26" s="250" t="s">
        <v>285</v>
      </c>
      <c r="F26" s="251">
        <f>SUM(F19:F25)</f>
        <v>53</v>
      </c>
      <c r="G26" s="252"/>
      <c r="H26" s="250" t="s">
        <v>285</v>
      </c>
      <c r="I26" s="251">
        <f>SUM(I19:I25)</f>
        <v>15</v>
      </c>
      <c r="J26" s="255"/>
      <c r="K26" s="250" t="s">
        <v>285</v>
      </c>
      <c r="L26" s="251">
        <f>SUM(L19:L25)</f>
        <v>1126</v>
      </c>
    </row>
    <row r="27" spans="2:12" ht="12.75"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</row>
    <row r="28" spans="2:12" ht="14.25" customHeight="1">
      <c r="B28" s="426" t="s">
        <v>506</v>
      </c>
      <c r="C28" s="237" t="s">
        <v>282</v>
      </c>
      <c r="D28" s="238"/>
      <c r="E28" s="428" t="s">
        <v>507</v>
      </c>
      <c r="F28" s="237" t="s">
        <v>282</v>
      </c>
      <c r="G28" s="238"/>
      <c r="H28" s="428" t="s">
        <v>515</v>
      </c>
      <c r="I28" s="237" t="s">
        <v>282</v>
      </c>
      <c r="J28" s="238"/>
      <c r="K28" s="428" t="s">
        <v>508</v>
      </c>
      <c r="L28" s="237" t="s">
        <v>282</v>
      </c>
    </row>
    <row r="29" spans="1:12" ht="24.75" customHeight="1">
      <c r="A29" s="229"/>
      <c r="B29" s="427"/>
      <c r="C29" s="239">
        <f>'Scrutini sezioni'!Z27</f>
        <v>352</v>
      </c>
      <c r="D29" s="240"/>
      <c r="E29" s="429"/>
      <c r="F29" s="239">
        <f>'Scrutini sezioni'!AA27</f>
        <v>28</v>
      </c>
      <c r="G29" s="240"/>
      <c r="H29" s="429"/>
      <c r="I29" s="239">
        <f>'Scrutini sezioni'!AB27</f>
        <v>184</v>
      </c>
      <c r="J29" s="240"/>
      <c r="K29" s="429"/>
      <c r="L29" s="239">
        <f>'Scrutini sezioni'!AC27</f>
        <v>9</v>
      </c>
    </row>
    <row r="30" spans="1:12" ht="11.25" customHeight="1">
      <c r="A30" s="229"/>
      <c r="B30" s="241" t="s">
        <v>283</v>
      </c>
      <c r="C30" s="242" t="s">
        <v>284</v>
      </c>
      <c r="D30" s="240"/>
      <c r="E30" s="241" t="s">
        <v>283</v>
      </c>
      <c r="F30" s="242" t="s">
        <v>284</v>
      </c>
      <c r="G30" s="240"/>
      <c r="H30" s="241" t="s">
        <v>283</v>
      </c>
      <c r="I30" s="242" t="s">
        <v>284</v>
      </c>
      <c r="J30" s="240"/>
      <c r="K30" s="241" t="s">
        <v>283</v>
      </c>
      <c r="L30" s="242" t="s">
        <v>284</v>
      </c>
    </row>
    <row r="31" spans="1:12" ht="27" customHeight="1">
      <c r="A31" s="228">
        <v>1</v>
      </c>
      <c r="B31" s="243" t="s">
        <v>528</v>
      </c>
      <c r="C31" s="244">
        <f>'Preferenze sezioni'!Y61</f>
        <v>1</v>
      </c>
      <c r="D31" s="245">
        <v>1</v>
      </c>
      <c r="E31" s="243" t="s">
        <v>379</v>
      </c>
      <c r="F31" s="244">
        <f>'Preferenze sezioni'!Y68</f>
        <v>0</v>
      </c>
      <c r="G31" s="245">
        <v>1</v>
      </c>
      <c r="H31" s="243" t="s">
        <v>386</v>
      </c>
      <c r="I31" s="244">
        <f>'Preferenze sezioni'!Y75</f>
        <v>18</v>
      </c>
      <c r="J31" s="245">
        <v>1</v>
      </c>
      <c r="K31" s="243" t="s">
        <v>393</v>
      </c>
      <c r="L31" s="244">
        <f>'Preferenze sezioni'!Y82</f>
        <v>0</v>
      </c>
    </row>
    <row r="32" spans="1:12" ht="27" customHeight="1">
      <c r="A32" s="228">
        <v>2</v>
      </c>
      <c r="B32" s="246" t="s">
        <v>373</v>
      </c>
      <c r="C32" s="247">
        <f>'Preferenze sezioni'!Y62</f>
        <v>277</v>
      </c>
      <c r="D32" s="245">
        <v>2</v>
      </c>
      <c r="E32" s="246" t="s">
        <v>380</v>
      </c>
      <c r="F32" s="247">
        <f>'Preferenze sezioni'!Y69</f>
        <v>1</v>
      </c>
      <c r="G32" s="245">
        <v>2</v>
      </c>
      <c r="H32" s="246" t="s">
        <v>387</v>
      </c>
      <c r="I32" s="247">
        <f>'Preferenze sezioni'!Y76</f>
        <v>12</v>
      </c>
      <c r="J32" s="245">
        <v>2</v>
      </c>
      <c r="K32" s="246" t="s">
        <v>394</v>
      </c>
      <c r="L32" s="247">
        <f>'Preferenze sezioni'!Y83</f>
        <v>3</v>
      </c>
    </row>
    <row r="33" spans="1:12" ht="27" customHeight="1">
      <c r="A33" s="228">
        <v>3</v>
      </c>
      <c r="B33" s="246" t="s">
        <v>374</v>
      </c>
      <c r="C33" s="247">
        <f>'Preferenze sezioni'!Y63</f>
        <v>5</v>
      </c>
      <c r="D33" s="245">
        <v>3</v>
      </c>
      <c r="E33" s="246" t="s">
        <v>381</v>
      </c>
      <c r="F33" s="247">
        <f>'Preferenze sezioni'!Y70</f>
        <v>3</v>
      </c>
      <c r="G33" s="245">
        <v>3</v>
      </c>
      <c r="H33" s="246" t="s">
        <v>388</v>
      </c>
      <c r="I33" s="247">
        <f>'Preferenze sezioni'!Y77</f>
        <v>28</v>
      </c>
      <c r="J33" s="245">
        <v>3</v>
      </c>
      <c r="K33" s="246" t="s">
        <v>395</v>
      </c>
      <c r="L33" s="247">
        <f>'Preferenze sezioni'!Y84</f>
        <v>0</v>
      </c>
    </row>
    <row r="34" spans="1:12" ht="27" customHeight="1">
      <c r="A34" s="228">
        <v>4</v>
      </c>
      <c r="B34" s="246" t="s">
        <v>375</v>
      </c>
      <c r="C34" s="247">
        <f>'Preferenze sezioni'!Y64</f>
        <v>2</v>
      </c>
      <c r="D34" s="245">
        <v>4</v>
      </c>
      <c r="E34" s="246" t="s">
        <v>382</v>
      </c>
      <c r="F34" s="247">
        <f>'Preferenze sezioni'!Y71</f>
        <v>2</v>
      </c>
      <c r="G34" s="245">
        <v>4</v>
      </c>
      <c r="H34" s="246" t="s">
        <v>389</v>
      </c>
      <c r="I34" s="247">
        <f>'Preferenze sezioni'!Y78</f>
        <v>74</v>
      </c>
      <c r="J34" s="245">
        <v>4</v>
      </c>
      <c r="K34" s="246" t="s">
        <v>396</v>
      </c>
      <c r="L34" s="247">
        <f>'Preferenze sezioni'!Y85</f>
        <v>0</v>
      </c>
    </row>
    <row r="35" spans="1:12" ht="27" customHeight="1">
      <c r="A35" s="228">
        <v>5</v>
      </c>
      <c r="B35" s="246" t="s">
        <v>376</v>
      </c>
      <c r="C35" s="247">
        <f>'Preferenze sezioni'!Y65</f>
        <v>0</v>
      </c>
      <c r="D35" s="245">
        <v>5</v>
      </c>
      <c r="E35" s="246" t="s">
        <v>383</v>
      </c>
      <c r="F35" s="247">
        <f>'Preferenze sezioni'!Y72</f>
        <v>2</v>
      </c>
      <c r="G35" s="245">
        <v>5</v>
      </c>
      <c r="H35" s="246" t="s">
        <v>390</v>
      </c>
      <c r="I35" s="247">
        <f>'Preferenze sezioni'!Y79</f>
        <v>15</v>
      </c>
      <c r="J35" s="245">
        <v>5</v>
      </c>
      <c r="K35" s="246" t="s">
        <v>397</v>
      </c>
      <c r="L35" s="247">
        <f>'Preferenze sezioni'!Y86</f>
        <v>0</v>
      </c>
    </row>
    <row r="36" spans="1:12" ht="27" customHeight="1">
      <c r="A36" s="228">
        <v>6</v>
      </c>
      <c r="B36" s="246" t="s">
        <v>377</v>
      </c>
      <c r="C36" s="247">
        <f>'Preferenze sezioni'!Y66</f>
        <v>6</v>
      </c>
      <c r="D36" s="245">
        <v>6</v>
      </c>
      <c r="E36" s="246" t="s">
        <v>384</v>
      </c>
      <c r="F36" s="247">
        <f>'Preferenze sezioni'!Y73</f>
        <v>1</v>
      </c>
      <c r="G36" s="245">
        <v>6</v>
      </c>
      <c r="H36" s="246" t="s">
        <v>391</v>
      </c>
      <c r="I36" s="247">
        <f>'Preferenze sezioni'!Y80</f>
        <v>16</v>
      </c>
      <c r="J36" s="245">
        <v>6</v>
      </c>
      <c r="K36" s="246" t="s">
        <v>398</v>
      </c>
      <c r="L36" s="247">
        <f>'Preferenze sezioni'!Y87</f>
        <v>0</v>
      </c>
    </row>
    <row r="37" spans="1:12" ht="27" customHeight="1">
      <c r="A37" s="228">
        <v>7</v>
      </c>
      <c r="B37" s="248" t="s">
        <v>378</v>
      </c>
      <c r="C37" s="249">
        <f>'Preferenze sezioni'!Y67</f>
        <v>0</v>
      </c>
      <c r="D37" s="245">
        <v>7</v>
      </c>
      <c r="E37" s="248" t="s">
        <v>385</v>
      </c>
      <c r="F37" s="249">
        <f>'Preferenze sezioni'!Y74</f>
        <v>4</v>
      </c>
      <c r="G37" s="245">
        <v>7</v>
      </c>
      <c r="H37" s="248" t="s">
        <v>392</v>
      </c>
      <c r="I37" s="249">
        <f>'Preferenze sezioni'!Y81</f>
        <v>30</v>
      </c>
      <c r="J37" s="245">
        <v>7</v>
      </c>
      <c r="K37" s="246" t="s">
        <v>399</v>
      </c>
      <c r="L37" s="249">
        <f>'Preferenze sezioni'!Y88</f>
        <v>0</v>
      </c>
    </row>
    <row r="38" spans="1:12" ht="27" customHeight="1">
      <c r="A38" s="228"/>
      <c r="B38" s="250" t="s">
        <v>285</v>
      </c>
      <c r="C38" s="251">
        <f>SUM(C31:C37)</f>
        <v>291</v>
      </c>
      <c r="D38" s="252"/>
      <c r="E38" s="250" t="s">
        <v>285</v>
      </c>
      <c r="F38" s="251">
        <f>SUM(F31:F37)</f>
        <v>13</v>
      </c>
      <c r="G38" s="252"/>
      <c r="H38" s="250" t="s">
        <v>285</v>
      </c>
      <c r="I38" s="251">
        <f>SUM(I31:I37)</f>
        <v>193</v>
      </c>
      <c r="J38" s="252"/>
      <c r="K38" s="250" t="s">
        <v>285</v>
      </c>
      <c r="L38" s="251">
        <f>SUM(L31:L37)</f>
        <v>3</v>
      </c>
    </row>
    <row r="39" spans="1:12" s="226" customFormat="1" ht="15" customHeight="1">
      <c r="A39" s="94"/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</row>
    <row r="40" spans="2:12" ht="14.25" customHeight="1">
      <c r="B40" s="426" t="s">
        <v>516</v>
      </c>
      <c r="C40" s="237" t="s">
        <v>282</v>
      </c>
      <c r="D40" s="238"/>
      <c r="E40" s="428" t="s">
        <v>509</v>
      </c>
      <c r="F40" s="237" t="s">
        <v>282</v>
      </c>
      <c r="G40" s="238"/>
      <c r="H40" s="428" t="s">
        <v>517</v>
      </c>
      <c r="I40" s="237" t="s">
        <v>282</v>
      </c>
      <c r="J40" s="238"/>
      <c r="K40" s="428" t="s">
        <v>518</v>
      </c>
      <c r="L40" s="237" t="s">
        <v>282</v>
      </c>
    </row>
    <row r="41" spans="1:12" ht="24.75" customHeight="1">
      <c r="A41" s="229"/>
      <c r="B41" s="427"/>
      <c r="C41" s="239">
        <f>'Scrutini sezioni'!AD27</f>
        <v>27</v>
      </c>
      <c r="D41" s="240"/>
      <c r="E41" s="429"/>
      <c r="F41" s="239">
        <f>'Scrutini sezioni'!AE27</f>
        <v>51</v>
      </c>
      <c r="G41" s="240"/>
      <c r="H41" s="429"/>
      <c r="I41" s="239">
        <f>'Scrutini sezioni'!AF27</f>
        <v>8</v>
      </c>
      <c r="J41" s="240"/>
      <c r="K41" s="429"/>
      <c r="L41" s="239">
        <f>'Scrutini sezioni'!AG27</f>
        <v>96</v>
      </c>
    </row>
    <row r="42" spans="1:12" ht="11.25" customHeight="1">
      <c r="A42" s="229"/>
      <c r="B42" s="241" t="s">
        <v>283</v>
      </c>
      <c r="C42" s="242" t="s">
        <v>284</v>
      </c>
      <c r="D42" s="240"/>
      <c r="E42" s="241" t="s">
        <v>283</v>
      </c>
      <c r="F42" s="242" t="s">
        <v>284</v>
      </c>
      <c r="G42" s="240"/>
      <c r="H42" s="241" t="s">
        <v>283</v>
      </c>
      <c r="I42" s="242" t="s">
        <v>284</v>
      </c>
      <c r="J42" s="240"/>
      <c r="K42" s="241" t="s">
        <v>283</v>
      </c>
      <c r="L42" s="242" t="s">
        <v>284</v>
      </c>
    </row>
    <row r="43" spans="1:12" ht="27" customHeight="1">
      <c r="A43" s="228">
        <v>1</v>
      </c>
      <c r="B43" s="243" t="s">
        <v>400</v>
      </c>
      <c r="C43" s="244">
        <f>'Preferenze sezioni'!Y89</f>
        <v>3</v>
      </c>
      <c r="D43" s="245">
        <v>1</v>
      </c>
      <c r="E43" s="243" t="s">
        <v>407</v>
      </c>
      <c r="F43" s="244">
        <f>'Preferenze sezioni'!Y96</f>
        <v>44</v>
      </c>
      <c r="G43" s="245">
        <v>1</v>
      </c>
      <c r="H43" s="243" t="s">
        <v>413</v>
      </c>
      <c r="I43" s="244">
        <f>'Preferenze sezioni'!Y103</f>
        <v>0</v>
      </c>
      <c r="J43" s="245">
        <v>1</v>
      </c>
      <c r="K43" s="243" t="s">
        <v>420</v>
      </c>
      <c r="L43" s="244">
        <f>'Preferenze sezioni'!Y110</f>
        <v>1</v>
      </c>
    </row>
    <row r="44" spans="1:12" ht="27" customHeight="1">
      <c r="A44" s="228">
        <v>2</v>
      </c>
      <c r="B44" s="246" t="s">
        <v>401</v>
      </c>
      <c r="C44" s="247">
        <f>'Preferenze sezioni'!Y90</f>
        <v>11</v>
      </c>
      <c r="D44" s="245">
        <v>2</v>
      </c>
      <c r="E44" s="246" t="s">
        <v>478</v>
      </c>
      <c r="F44" s="247">
        <f>'Preferenze sezioni'!Y97</f>
        <v>4</v>
      </c>
      <c r="G44" s="245">
        <v>2</v>
      </c>
      <c r="H44" s="246" t="s">
        <v>414</v>
      </c>
      <c r="I44" s="247">
        <f>'Preferenze sezioni'!Y104</f>
        <v>0</v>
      </c>
      <c r="J44" s="245">
        <v>2</v>
      </c>
      <c r="K44" s="246" t="s">
        <v>421</v>
      </c>
      <c r="L44" s="247">
        <f>'Preferenze sezioni'!Y111</f>
        <v>61</v>
      </c>
    </row>
    <row r="45" spans="1:12" ht="27" customHeight="1">
      <c r="A45" s="228">
        <v>3</v>
      </c>
      <c r="B45" s="246" t="s">
        <v>402</v>
      </c>
      <c r="C45" s="247">
        <f>'Preferenze sezioni'!Y91</f>
        <v>0</v>
      </c>
      <c r="D45" s="245">
        <v>3</v>
      </c>
      <c r="E45" s="246" t="s">
        <v>519</v>
      </c>
      <c r="F45" s="247">
        <f>'Preferenze sezioni'!Y98</f>
        <v>2</v>
      </c>
      <c r="G45" s="245">
        <v>3</v>
      </c>
      <c r="H45" s="246" t="s">
        <v>415</v>
      </c>
      <c r="I45" s="247">
        <f>'Preferenze sezioni'!Y105</f>
        <v>0</v>
      </c>
      <c r="J45" s="245">
        <v>3</v>
      </c>
      <c r="K45" s="246" t="s">
        <v>422</v>
      </c>
      <c r="L45" s="247">
        <f>'Preferenze sezioni'!Y112</f>
        <v>0</v>
      </c>
    </row>
    <row r="46" spans="1:12" ht="27" customHeight="1">
      <c r="A46" s="228">
        <v>4</v>
      </c>
      <c r="B46" s="246" t="s">
        <v>403</v>
      </c>
      <c r="C46" s="247">
        <f>'Preferenze sezioni'!Y92</f>
        <v>0</v>
      </c>
      <c r="D46" s="245">
        <v>4</v>
      </c>
      <c r="E46" s="246" t="s">
        <v>520</v>
      </c>
      <c r="F46" s="247">
        <f>'Preferenze sezioni'!Y99</f>
        <v>0</v>
      </c>
      <c r="G46" s="245">
        <v>4</v>
      </c>
      <c r="H46" s="246" t="s">
        <v>416</v>
      </c>
      <c r="I46" s="247">
        <f>'Preferenze sezioni'!Y106</f>
        <v>0</v>
      </c>
      <c r="J46" s="245">
        <v>4</v>
      </c>
      <c r="K46" s="246" t="s">
        <v>479</v>
      </c>
      <c r="L46" s="247">
        <f>'Preferenze sezioni'!Y113</f>
        <v>1</v>
      </c>
    </row>
    <row r="47" spans="1:12" ht="27" customHeight="1">
      <c r="A47" s="228">
        <v>5</v>
      </c>
      <c r="B47" s="246" t="s">
        <v>404</v>
      </c>
      <c r="C47" s="247">
        <f>'Preferenze sezioni'!Y93</f>
        <v>0</v>
      </c>
      <c r="D47" s="245">
        <v>5</v>
      </c>
      <c r="E47" s="246" t="s">
        <v>521</v>
      </c>
      <c r="F47" s="247">
        <f>'Preferenze sezioni'!Y100</f>
        <v>0</v>
      </c>
      <c r="G47" s="245">
        <v>5</v>
      </c>
      <c r="H47" s="246" t="s">
        <v>417</v>
      </c>
      <c r="I47" s="247">
        <f>'Preferenze sezioni'!Y107</f>
        <v>0</v>
      </c>
      <c r="J47" s="245">
        <v>5</v>
      </c>
      <c r="K47" s="246" t="s">
        <v>423</v>
      </c>
      <c r="L47" s="247">
        <f>'Preferenze sezioni'!Y114</f>
        <v>1</v>
      </c>
    </row>
    <row r="48" spans="1:12" ht="27" customHeight="1">
      <c r="A48" s="228">
        <v>6</v>
      </c>
      <c r="B48" s="246" t="s">
        <v>405</v>
      </c>
      <c r="C48" s="247">
        <f>'Preferenze sezioni'!Y94</f>
        <v>5</v>
      </c>
      <c r="D48" s="245">
        <v>6</v>
      </c>
      <c r="E48" s="246" t="s">
        <v>411</v>
      </c>
      <c r="F48" s="247">
        <f>'Preferenze sezioni'!Y101</f>
        <v>0</v>
      </c>
      <c r="G48" s="245">
        <v>6</v>
      </c>
      <c r="H48" s="246" t="s">
        <v>418</v>
      </c>
      <c r="I48" s="247">
        <f>'Preferenze sezioni'!Y108</f>
        <v>0</v>
      </c>
      <c r="J48" s="245">
        <v>6</v>
      </c>
      <c r="K48" s="246" t="s">
        <v>424</v>
      </c>
      <c r="L48" s="247">
        <f>'Preferenze sezioni'!Y115</f>
        <v>5</v>
      </c>
    </row>
    <row r="49" spans="1:12" ht="27" customHeight="1">
      <c r="A49" s="228">
        <v>7</v>
      </c>
      <c r="B49" s="248" t="s">
        <v>406</v>
      </c>
      <c r="C49" s="249">
        <f>'Preferenze sezioni'!Y95</f>
        <v>4</v>
      </c>
      <c r="D49" s="245">
        <v>7</v>
      </c>
      <c r="E49" s="248" t="s">
        <v>412</v>
      </c>
      <c r="F49" s="249">
        <f>'Preferenze sezioni'!Y102</f>
        <v>2</v>
      </c>
      <c r="G49" s="245">
        <v>7</v>
      </c>
      <c r="H49" s="248" t="s">
        <v>419</v>
      </c>
      <c r="I49" s="249">
        <f>'Preferenze sezioni'!Y109</f>
        <v>0</v>
      </c>
      <c r="J49" s="245">
        <v>7</v>
      </c>
      <c r="K49" s="248" t="s">
        <v>425</v>
      </c>
      <c r="L49" s="249">
        <f>'Preferenze sezioni'!Y116</f>
        <v>3</v>
      </c>
    </row>
    <row r="50" spans="1:12" ht="27" customHeight="1">
      <c r="A50" s="228"/>
      <c r="B50" s="250" t="s">
        <v>285</v>
      </c>
      <c r="C50" s="251">
        <f>SUM(C43:C49)</f>
        <v>23</v>
      </c>
      <c r="D50" s="252"/>
      <c r="E50" s="250" t="s">
        <v>285</v>
      </c>
      <c r="F50" s="251">
        <f>SUM(F43:F49)</f>
        <v>52</v>
      </c>
      <c r="G50" s="252"/>
      <c r="H50" s="250" t="s">
        <v>285</v>
      </c>
      <c r="I50" s="251">
        <f>SUM(I43:I49)</f>
        <v>0</v>
      </c>
      <c r="J50" s="252"/>
      <c r="K50" s="250" t="s">
        <v>285</v>
      </c>
      <c r="L50" s="251">
        <f>SUM(L43:L49)</f>
        <v>72</v>
      </c>
    </row>
    <row r="51" spans="1:12" s="226" customFormat="1" ht="15" customHeight="1">
      <c r="A51" s="230"/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</row>
    <row r="52" spans="1:12" ht="14.25" customHeight="1">
      <c r="A52" s="228"/>
      <c r="B52" s="428" t="s">
        <v>522</v>
      </c>
      <c r="C52" s="237" t="s">
        <v>282</v>
      </c>
      <c r="D52" s="238"/>
      <c r="E52" s="428" t="s">
        <v>523</v>
      </c>
      <c r="F52" s="237" t="s">
        <v>282</v>
      </c>
      <c r="G52" s="238"/>
      <c r="H52" s="428" t="s">
        <v>524</v>
      </c>
      <c r="I52" s="237" t="s">
        <v>282</v>
      </c>
      <c r="J52" s="238"/>
      <c r="K52" s="428" t="s">
        <v>525</v>
      </c>
      <c r="L52" s="237" t="s">
        <v>282</v>
      </c>
    </row>
    <row r="53" spans="1:12" ht="24.75" customHeight="1">
      <c r="A53" s="228"/>
      <c r="B53" s="429"/>
      <c r="C53" s="239">
        <f>'Scrutini sezioni'!AH27</f>
        <v>8</v>
      </c>
      <c r="D53" s="252"/>
      <c r="E53" s="429"/>
      <c r="F53" s="239">
        <f>'Scrutini sezioni'!AI27</f>
        <v>229</v>
      </c>
      <c r="G53" s="252"/>
      <c r="H53" s="429"/>
      <c r="I53" s="239">
        <f>'Scrutini sezioni'!AJ27</f>
        <v>12</v>
      </c>
      <c r="J53" s="252"/>
      <c r="K53" s="429"/>
      <c r="L53" s="239">
        <f>'Scrutini sezioni'!AK27</f>
        <v>583</v>
      </c>
    </row>
    <row r="54" spans="1:12" ht="11.25" customHeight="1">
      <c r="A54" s="229"/>
      <c r="B54" s="241" t="s">
        <v>283</v>
      </c>
      <c r="C54" s="242"/>
      <c r="D54" s="240"/>
      <c r="E54" s="241" t="s">
        <v>283</v>
      </c>
      <c r="F54" s="242"/>
      <c r="G54" s="240"/>
      <c r="H54" s="241" t="s">
        <v>283</v>
      </c>
      <c r="I54" s="242"/>
      <c r="J54" s="240"/>
      <c r="K54" s="254" t="s">
        <v>283</v>
      </c>
      <c r="L54" s="242"/>
    </row>
    <row r="55" spans="1:12" ht="27" customHeight="1">
      <c r="A55" s="228">
        <v>1</v>
      </c>
      <c r="B55" s="243" t="s">
        <v>426</v>
      </c>
      <c r="C55" s="244">
        <f>'Preferenze sezioni'!Y117</f>
        <v>1</v>
      </c>
      <c r="D55" s="245">
        <v>1</v>
      </c>
      <c r="E55" s="243" t="s">
        <v>432</v>
      </c>
      <c r="F55" s="244">
        <f>'Preferenze sezioni'!Y124</f>
        <v>8</v>
      </c>
      <c r="G55" s="245">
        <v>1</v>
      </c>
      <c r="H55" s="243" t="s">
        <v>438</v>
      </c>
      <c r="I55" s="244">
        <f>'Preferenze sezioni'!Y131</f>
        <v>1</v>
      </c>
      <c r="J55" s="245">
        <v>1</v>
      </c>
      <c r="K55" s="243" t="s">
        <v>444</v>
      </c>
      <c r="L55" s="244">
        <f>'Preferenze sezioni'!Y138</f>
        <v>198</v>
      </c>
    </row>
    <row r="56" spans="1:12" ht="27" customHeight="1">
      <c r="A56" s="228">
        <v>2</v>
      </c>
      <c r="B56" s="246" t="s">
        <v>427</v>
      </c>
      <c r="C56" s="247">
        <f>'Preferenze sezioni'!Y118</f>
        <v>0</v>
      </c>
      <c r="D56" s="245">
        <v>2</v>
      </c>
      <c r="E56" s="246" t="s">
        <v>433</v>
      </c>
      <c r="F56" s="247">
        <f>'Preferenze sezioni'!Y125</f>
        <v>4</v>
      </c>
      <c r="G56" s="245">
        <v>2</v>
      </c>
      <c r="H56" s="246" t="s">
        <v>439</v>
      </c>
      <c r="I56" s="247">
        <f>'Preferenze sezioni'!Y132</f>
        <v>0</v>
      </c>
      <c r="J56" s="245">
        <v>2</v>
      </c>
      <c r="K56" s="246" t="s">
        <v>445</v>
      </c>
      <c r="L56" s="247">
        <f>'Preferenze sezioni'!Y139</f>
        <v>171</v>
      </c>
    </row>
    <row r="57" spans="1:12" ht="27" customHeight="1">
      <c r="A57" s="228">
        <v>3</v>
      </c>
      <c r="B57" s="246" t="s">
        <v>428</v>
      </c>
      <c r="C57" s="247">
        <f>'Preferenze sezioni'!Y119</f>
        <v>0</v>
      </c>
      <c r="D57" s="245">
        <v>3</v>
      </c>
      <c r="E57" s="246" t="s">
        <v>481</v>
      </c>
      <c r="F57" s="247">
        <f>'Preferenze sezioni'!Y126</f>
        <v>14</v>
      </c>
      <c r="G57" s="245">
        <v>3</v>
      </c>
      <c r="H57" s="246" t="s">
        <v>440</v>
      </c>
      <c r="I57" s="247">
        <f>'Preferenze sezioni'!Y133</f>
        <v>1</v>
      </c>
      <c r="J57" s="245">
        <v>3</v>
      </c>
      <c r="K57" s="246" t="s">
        <v>446</v>
      </c>
      <c r="L57" s="247">
        <f>'Preferenze sezioni'!Y140</f>
        <v>10</v>
      </c>
    </row>
    <row r="58" spans="1:12" ht="27" customHeight="1">
      <c r="A58" s="228">
        <v>4</v>
      </c>
      <c r="B58" s="246" t="s">
        <v>429</v>
      </c>
      <c r="C58" s="247">
        <f>'Preferenze sezioni'!Y120</f>
        <v>0</v>
      </c>
      <c r="D58" s="245">
        <v>4</v>
      </c>
      <c r="E58" s="246" t="s">
        <v>434</v>
      </c>
      <c r="F58" s="247">
        <f>'Preferenze sezioni'!Y127</f>
        <v>11</v>
      </c>
      <c r="G58" s="245">
        <v>4</v>
      </c>
      <c r="H58" s="246" t="s">
        <v>441</v>
      </c>
      <c r="I58" s="247">
        <f>'Preferenze sezioni'!Y134</f>
        <v>0</v>
      </c>
      <c r="J58" s="245">
        <v>4</v>
      </c>
      <c r="K58" s="246" t="s">
        <v>447</v>
      </c>
      <c r="L58" s="247">
        <f>'Preferenze sezioni'!Y141</f>
        <v>44</v>
      </c>
    </row>
    <row r="59" spans="1:12" ht="27" customHeight="1">
      <c r="A59" s="228">
        <v>5</v>
      </c>
      <c r="B59" s="246" t="s">
        <v>530</v>
      </c>
      <c r="C59" s="247">
        <f>'Preferenze sezioni'!Y121</f>
        <v>1</v>
      </c>
      <c r="D59" s="245">
        <v>5</v>
      </c>
      <c r="E59" s="246" t="s">
        <v>435</v>
      </c>
      <c r="F59" s="247">
        <f>'Preferenze sezioni'!Y128</f>
        <v>36</v>
      </c>
      <c r="G59" s="245">
        <v>5</v>
      </c>
      <c r="H59" s="246" t="s">
        <v>482</v>
      </c>
      <c r="I59" s="247">
        <f>'Preferenze sezioni'!Y135</f>
        <v>0</v>
      </c>
      <c r="J59" s="245">
        <v>5</v>
      </c>
      <c r="K59" s="246" t="s">
        <v>448</v>
      </c>
      <c r="L59" s="247">
        <f>'Preferenze sezioni'!Y142</f>
        <v>134</v>
      </c>
    </row>
    <row r="60" spans="1:12" ht="27" customHeight="1">
      <c r="A60" s="228">
        <v>6</v>
      </c>
      <c r="B60" s="246" t="s">
        <v>430</v>
      </c>
      <c r="C60" s="247">
        <f>'Preferenze sezioni'!Y122</f>
        <v>0</v>
      </c>
      <c r="D60" s="245">
        <v>6</v>
      </c>
      <c r="E60" s="246" t="s">
        <v>436</v>
      </c>
      <c r="F60" s="247">
        <f>'Preferenze sezioni'!Y129</f>
        <v>5</v>
      </c>
      <c r="G60" s="245">
        <v>6</v>
      </c>
      <c r="H60" s="246" t="s">
        <v>442</v>
      </c>
      <c r="I60" s="247">
        <f>'Preferenze sezioni'!Y136</f>
        <v>0</v>
      </c>
      <c r="J60" s="245">
        <v>6</v>
      </c>
      <c r="K60" s="246" t="s">
        <v>449</v>
      </c>
      <c r="L60" s="247">
        <f>'Preferenze sezioni'!Y143</f>
        <v>33</v>
      </c>
    </row>
    <row r="61" spans="1:12" ht="27" customHeight="1">
      <c r="A61" s="228">
        <v>7</v>
      </c>
      <c r="B61" s="248" t="s">
        <v>431</v>
      </c>
      <c r="C61" s="249">
        <f>'Preferenze sezioni'!Y123</f>
        <v>0</v>
      </c>
      <c r="D61" s="245">
        <v>7</v>
      </c>
      <c r="E61" s="248" t="s">
        <v>437</v>
      </c>
      <c r="F61" s="249">
        <f>'Preferenze sezioni'!Y130</f>
        <v>35</v>
      </c>
      <c r="G61" s="245">
        <v>7</v>
      </c>
      <c r="H61" s="248" t="s">
        <v>443</v>
      </c>
      <c r="I61" s="249">
        <f>'Preferenze sezioni'!Y137</f>
        <v>0</v>
      </c>
      <c r="J61" s="245">
        <v>7</v>
      </c>
      <c r="K61" s="248" t="s">
        <v>450</v>
      </c>
      <c r="L61" s="249">
        <f>'Preferenze sezioni'!Y144</f>
        <v>63</v>
      </c>
    </row>
    <row r="62" spans="1:12" ht="27" customHeight="1">
      <c r="A62" s="228"/>
      <c r="B62" s="250" t="s">
        <v>285</v>
      </c>
      <c r="C62" s="251">
        <f>SUM(C55:C61)</f>
        <v>2</v>
      </c>
      <c r="D62" s="252"/>
      <c r="E62" s="250" t="s">
        <v>285</v>
      </c>
      <c r="F62" s="251">
        <f>SUM(F55:F61)</f>
        <v>113</v>
      </c>
      <c r="G62" s="252"/>
      <c r="H62" s="250" t="s">
        <v>285</v>
      </c>
      <c r="I62" s="251">
        <f>SUM(I55:I61)</f>
        <v>2</v>
      </c>
      <c r="J62" s="255"/>
      <c r="K62" s="250" t="s">
        <v>285</v>
      </c>
      <c r="L62" s="251">
        <f>SUM(L55:L61)</f>
        <v>653</v>
      </c>
    </row>
    <row r="63" spans="2:12" ht="12.75"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</row>
    <row r="64" spans="2:14" ht="14.25" customHeight="1">
      <c r="B64" s="426" t="s">
        <v>526</v>
      </c>
      <c r="C64" s="237" t="s">
        <v>282</v>
      </c>
      <c r="D64" s="238"/>
      <c r="E64" s="257"/>
      <c r="F64" s="257"/>
      <c r="G64" s="257"/>
      <c r="H64" s="257"/>
      <c r="I64" s="257"/>
      <c r="J64" s="257"/>
      <c r="K64" s="257"/>
      <c r="L64" s="257"/>
      <c r="M64" s="231"/>
      <c r="N64" s="231"/>
    </row>
    <row r="65" spans="1:14" ht="24.75" customHeight="1">
      <c r="A65" s="229"/>
      <c r="B65" s="427"/>
      <c r="C65" s="239">
        <f>'Scrutini sezioni'!AL27</f>
        <v>89</v>
      </c>
      <c r="D65" s="240"/>
      <c r="E65" s="257"/>
      <c r="F65" s="257"/>
      <c r="G65" s="257"/>
      <c r="H65" s="257"/>
      <c r="I65" s="257"/>
      <c r="J65" s="257"/>
      <c r="K65" s="257"/>
      <c r="L65" s="257"/>
      <c r="M65" s="231"/>
      <c r="N65" s="231"/>
    </row>
    <row r="66" spans="1:14" ht="11.25" customHeight="1">
      <c r="A66" s="229"/>
      <c r="B66" s="241" t="s">
        <v>283</v>
      </c>
      <c r="C66" s="242"/>
      <c r="D66" s="240"/>
      <c r="E66" s="257"/>
      <c r="F66" s="257"/>
      <c r="G66" s="257"/>
      <c r="H66" s="257"/>
      <c r="I66" s="257"/>
      <c r="J66" s="257"/>
      <c r="K66" s="257"/>
      <c r="L66" s="257"/>
      <c r="M66" s="231"/>
      <c r="N66" s="231"/>
    </row>
    <row r="67" spans="1:14" ht="27" customHeight="1">
      <c r="A67" s="228">
        <v>1</v>
      </c>
      <c r="B67" s="243" t="s">
        <v>451</v>
      </c>
      <c r="C67" s="244">
        <f>'Preferenze sezioni'!Y145</f>
        <v>28</v>
      </c>
      <c r="D67" s="245"/>
      <c r="E67" s="257"/>
      <c r="F67" s="257"/>
      <c r="G67" s="257"/>
      <c r="H67" s="257"/>
      <c r="I67" s="257"/>
      <c r="J67" s="257"/>
      <c r="K67" s="257"/>
      <c r="L67" s="257"/>
      <c r="M67" s="231"/>
      <c r="N67" s="231"/>
    </row>
    <row r="68" spans="1:14" ht="27" customHeight="1">
      <c r="A68" s="228">
        <v>2</v>
      </c>
      <c r="B68" s="246" t="s">
        <v>452</v>
      </c>
      <c r="C68" s="247">
        <f>'Preferenze sezioni'!Y146</f>
        <v>1</v>
      </c>
      <c r="D68" s="245"/>
      <c r="E68" s="257"/>
      <c r="F68" s="257"/>
      <c r="G68" s="257"/>
      <c r="H68" s="257"/>
      <c r="I68" s="257"/>
      <c r="J68" s="257"/>
      <c r="K68" s="257"/>
      <c r="L68" s="257"/>
      <c r="M68" s="231"/>
      <c r="N68" s="231"/>
    </row>
    <row r="69" spans="1:14" ht="27" customHeight="1">
      <c r="A69" s="228">
        <v>3</v>
      </c>
      <c r="B69" s="246" t="s">
        <v>453</v>
      </c>
      <c r="C69" s="247">
        <f>'Preferenze sezioni'!Y147</f>
        <v>3</v>
      </c>
      <c r="D69" s="245"/>
      <c r="E69" s="257"/>
      <c r="F69" s="257"/>
      <c r="G69" s="257"/>
      <c r="H69" s="257"/>
      <c r="I69" s="257"/>
      <c r="J69" s="257"/>
      <c r="K69" s="257"/>
      <c r="L69" s="257"/>
      <c r="M69" s="231"/>
      <c r="N69" s="231"/>
    </row>
    <row r="70" spans="1:14" ht="27" customHeight="1">
      <c r="A70" s="228">
        <v>4</v>
      </c>
      <c r="B70" s="246" t="s">
        <v>454</v>
      </c>
      <c r="C70" s="247">
        <f>'Preferenze sezioni'!Y148</f>
        <v>2</v>
      </c>
      <c r="D70" s="245"/>
      <c r="E70" s="257"/>
      <c r="F70" s="257"/>
      <c r="G70" s="257"/>
      <c r="H70" s="257"/>
      <c r="I70" s="257"/>
      <c r="J70" s="257"/>
      <c r="K70" s="257"/>
      <c r="L70" s="257"/>
      <c r="M70" s="231"/>
      <c r="N70" s="231"/>
    </row>
    <row r="71" spans="1:14" ht="27" customHeight="1">
      <c r="A71" s="228">
        <v>5</v>
      </c>
      <c r="B71" s="246" t="s">
        <v>455</v>
      </c>
      <c r="C71" s="247">
        <f>'Preferenze sezioni'!Y149</f>
        <v>46</v>
      </c>
      <c r="D71" s="245"/>
      <c r="E71" s="257"/>
      <c r="F71" s="257"/>
      <c r="G71" s="257"/>
      <c r="H71" s="257"/>
      <c r="I71" s="257"/>
      <c r="J71" s="257"/>
      <c r="K71" s="257"/>
      <c r="L71" s="257"/>
      <c r="M71" s="231"/>
      <c r="N71" s="231"/>
    </row>
    <row r="72" spans="1:14" ht="27" customHeight="1">
      <c r="A72" s="228">
        <v>6</v>
      </c>
      <c r="B72" s="246" t="s">
        <v>527</v>
      </c>
      <c r="C72" s="247">
        <f>'Preferenze sezioni'!Y150</f>
        <v>2</v>
      </c>
      <c r="D72" s="245"/>
      <c r="E72" s="257"/>
      <c r="F72" s="257"/>
      <c r="G72" s="257"/>
      <c r="H72" s="257"/>
      <c r="I72" s="257"/>
      <c r="J72" s="257"/>
      <c r="K72" s="257"/>
      <c r="L72" s="257"/>
      <c r="M72" s="231"/>
      <c r="N72" s="231"/>
    </row>
    <row r="73" spans="1:14" ht="27" customHeight="1">
      <c r="A73" s="228">
        <v>7</v>
      </c>
      <c r="B73" s="248" t="s">
        <v>457</v>
      </c>
      <c r="C73" s="249">
        <f>'Preferenze sezioni'!Y151</f>
        <v>19</v>
      </c>
      <c r="D73" s="245"/>
      <c r="E73" s="257"/>
      <c r="F73" s="257"/>
      <c r="G73" s="257"/>
      <c r="H73" s="257"/>
      <c r="I73" s="257"/>
      <c r="J73" s="257"/>
      <c r="K73" s="257"/>
      <c r="L73" s="257"/>
      <c r="M73" s="231"/>
      <c r="N73" s="231"/>
    </row>
    <row r="74" spans="1:14" ht="27" customHeight="1">
      <c r="A74" s="228"/>
      <c r="B74" s="250" t="s">
        <v>285</v>
      </c>
      <c r="C74" s="251">
        <f>SUM(C67:C73)</f>
        <v>101</v>
      </c>
      <c r="D74" s="252"/>
      <c r="E74" s="257"/>
      <c r="F74" s="257"/>
      <c r="G74" s="257"/>
      <c r="H74" s="257"/>
      <c r="I74" s="257"/>
      <c r="J74" s="257"/>
      <c r="K74" s="257"/>
      <c r="L74" s="257"/>
      <c r="M74" s="231"/>
      <c r="N74" s="231"/>
    </row>
    <row r="75" spans="5:14" ht="12.75" customHeight="1">
      <c r="E75" s="231"/>
      <c r="F75" s="231"/>
      <c r="G75" s="231"/>
      <c r="H75" s="231"/>
      <c r="I75" s="231"/>
      <c r="J75" s="231"/>
      <c r="K75" s="231"/>
      <c r="L75" s="231"/>
      <c r="M75" s="231"/>
      <c r="N75" s="231"/>
    </row>
  </sheetData>
  <sheetProtection selectLockedCells="1"/>
  <mergeCells count="24">
    <mergeCell ref="A1:L1"/>
    <mergeCell ref="A2:H2"/>
    <mergeCell ref="I2:L2"/>
    <mergeCell ref="B4:B5"/>
    <mergeCell ref="E4:E5"/>
    <mergeCell ref="H4:H5"/>
    <mergeCell ref="K4:K5"/>
    <mergeCell ref="B16:B17"/>
    <mergeCell ref="E16:E17"/>
    <mergeCell ref="H16:H17"/>
    <mergeCell ref="K16:K17"/>
    <mergeCell ref="B28:B29"/>
    <mergeCell ref="E28:E29"/>
    <mergeCell ref="H28:H29"/>
    <mergeCell ref="K28:K29"/>
    <mergeCell ref="B64:B65"/>
    <mergeCell ref="B40:B41"/>
    <mergeCell ref="E40:E41"/>
    <mergeCell ref="H40:H41"/>
    <mergeCell ref="K40:K41"/>
    <mergeCell ref="B52:B53"/>
    <mergeCell ref="E52:E53"/>
    <mergeCell ref="H52:H53"/>
    <mergeCell ref="K52:K53"/>
  </mergeCells>
  <conditionalFormatting sqref="C19:C25">
    <cfRule type="cellIs" priority="15" dxfId="0" operator="greaterThan" stopIfTrue="1">
      <formula>$C$17*2</formula>
    </cfRule>
  </conditionalFormatting>
  <conditionalFormatting sqref="F19:F25">
    <cfRule type="cellIs" priority="16" dxfId="0" operator="greaterThan" stopIfTrue="1">
      <formula>$F$17*2</formula>
    </cfRule>
  </conditionalFormatting>
  <conditionalFormatting sqref="I19:I25">
    <cfRule type="cellIs" priority="17" dxfId="0" operator="greaterThan" stopIfTrue="1">
      <formula>$I$17*2</formula>
    </cfRule>
  </conditionalFormatting>
  <conditionalFormatting sqref="L19:L25">
    <cfRule type="cellIs" priority="18" dxfId="0" operator="greaterThan" stopIfTrue="1">
      <formula>$L$17*2</formula>
    </cfRule>
  </conditionalFormatting>
  <conditionalFormatting sqref="F31:F37">
    <cfRule type="cellIs" priority="19" dxfId="0" operator="greaterThan" stopIfTrue="1">
      <formula>$F$29*2</formula>
    </cfRule>
  </conditionalFormatting>
  <conditionalFormatting sqref="I31:I37">
    <cfRule type="cellIs" priority="20" dxfId="0" operator="greaterThan" stopIfTrue="1">
      <formula>$I$29*2</formula>
    </cfRule>
  </conditionalFormatting>
  <conditionalFormatting sqref="L31:L37">
    <cfRule type="cellIs" priority="21" dxfId="0" operator="greaterThan" stopIfTrue="1">
      <formula>$L$29*2</formula>
    </cfRule>
  </conditionalFormatting>
  <conditionalFormatting sqref="C7:C13">
    <cfRule type="cellIs" priority="22" dxfId="0" operator="greaterThan" stopIfTrue="1">
      <formula>$C$29*2</formula>
    </cfRule>
  </conditionalFormatting>
  <conditionalFormatting sqref="C14 F14 I14 L14 C26 F26 I26 L26 C38 F38 I38 L38 C50 F50 I50 L50 C62 F62 I62 L62 C74">
    <cfRule type="cellIs" priority="23" dxfId="0" operator="greaterThan" stopIfTrue="1">
      <formula>C5*2</formula>
    </cfRule>
  </conditionalFormatting>
  <conditionalFormatting sqref="C55:C61">
    <cfRule type="cellIs" priority="7" dxfId="0" operator="greaterThan" stopIfTrue="1">
      <formula>$C$53*2</formula>
    </cfRule>
  </conditionalFormatting>
  <conditionalFormatting sqref="F55:F61">
    <cfRule type="cellIs" priority="8" dxfId="0" operator="greaterThan" stopIfTrue="1">
      <formula>$F$53*2</formula>
    </cfRule>
  </conditionalFormatting>
  <conditionalFormatting sqref="L55:L61">
    <cfRule type="cellIs" priority="9" dxfId="0" operator="greaterThan" stopIfTrue="1">
      <formula>$L$53*2</formula>
    </cfRule>
  </conditionalFormatting>
  <conditionalFormatting sqref="F43:F49">
    <cfRule type="cellIs" priority="10" dxfId="0" operator="greaterThan" stopIfTrue="1">
      <formula>$F$41*2</formula>
    </cfRule>
  </conditionalFormatting>
  <conditionalFormatting sqref="I43:I49">
    <cfRule type="cellIs" priority="11" dxfId="0" operator="greaterThan" stopIfTrue="1">
      <formula>$I$41*2</formula>
    </cfRule>
  </conditionalFormatting>
  <conditionalFormatting sqref="L43:L49">
    <cfRule type="cellIs" priority="12" dxfId="0" operator="greaterThan" stopIfTrue="1">
      <formula>$L$41*2</formula>
    </cfRule>
  </conditionalFormatting>
  <conditionalFormatting sqref="C67:C73">
    <cfRule type="cellIs" priority="13" dxfId="0" operator="greaterThan" stopIfTrue="1">
      <formula>$C$65*2</formula>
    </cfRule>
  </conditionalFormatting>
  <conditionalFormatting sqref="I55:I61">
    <cfRule type="cellIs" priority="6" dxfId="0" operator="greaterThan" stopIfTrue="1">
      <formula>$I$53*2</formula>
    </cfRule>
  </conditionalFormatting>
  <conditionalFormatting sqref="C43:C49">
    <cfRule type="cellIs" priority="5" dxfId="0" operator="greaterThan" stopIfTrue="1">
      <formula>$C$41*2</formula>
    </cfRule>
  </conditionalFormatting>
  <conditionalFormatting sqref="C31:C37">
    <cfRule type="cellIs" priority="4" dxfId="0" operator="greaterThan" stopIfTrue="1">
      <formula>$C$29*2</formula>
    </cfRule>
  </conditionalFormatting>
  <conditionalFormatting sqref="L7:L13">
    <cfRule type="cellIs" priority="3" dxfId="0" operator="greaterThan" stopIfTrue="1">
      <formula>$L$5*2</formula>
    </cfRule>
  </conditionalFormatting>
  <conditionalFormatting sqref="I7:I13">
    <cfRule type="cellIs" priority="2" dxfId="0" operator="greaterThan" stopIfTrue="1">
      <formula>$I$5*2</formula>
    </cfRule>
  </conditionalFormatting>
  <conditionalFormatting sqref="F7:F13">
    <cfRule type="cellIs" priority="1" dxfId="0" operator="greaterThan" stopIfTrue="1">
      <formula>$F$5*2</formula>
    </cfRule>
  </conditionalFormatting>
  <printOptions horizontalCentered="1"/>
  <pageMargins left="0.1968503937007874" right="0.2362204724409449" top="0.3" bottom="0.5905511811023623" header="0.25" footer="0.35433070866141736"/>
  <pageSetup fitToHeight="1" fitToWidth="1" horizontalDpi="300" verticalDpi="300" orientation="portrait" paperSize="9" scale="44" r:id="rId1"/>
  <headerFooter alignWithMargins="0">
    <oddFooter>&amp;L&amp;12Trasmette __________________________ ore____________&amp;R&amp;8Pagina &amp;P di &amp;N</oddFooter>
  </headerFooter>
  <rowBreaks count="2" manualBreakCount="2">
    <brk id="26" max="255" man="1"/>
    <brk id="5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1">
      <pane ySplit="7" topLeftCell="A60" activePane="bottomLeft" state="frozen"/>
      <selection pane="topLeft" activeCell="B3" sqref="B3"/>
      <selection pane="bottomLeft" activeCell="A6" sqref="A6"/>
    </sheetView>
  </sheetViews>
  <sheetFormatPr defaultColWidth="9.140625" defaultRowHeight="12.75"/>
  <cols>
    <col min="1" max="1" width="16.140625" style="0" bestFit="1" customWidth="1"/>
    <col min="2" max="2" width="31.57421875" style="0" customWidth="1"/>
    <col min="3" max="3" width="10.00390625" style="0" bestFit="1" customWidth="1"/>
  </cols>
  <sheetData>
    <row r="1" ht="12.75">
      <c r="A1" s="6" t="s">
        <v>0</v>
      </c>
    </row>
    <row r="2" spans="1:2" ht="12.75">
      <c r="A2" s="7" t="s">
        <v>1</v>
      </c>
      <c r="B2" s="7" t="s">
        <v>2</v>
      </c>
    </row>
    <row r="3" spans="1:2" ht="12.75">
      <c r="A3" s="8" t="str">
        <f>INDEX(A10:A107,$A$6)</f>
        <v>0940</v>
      </c>
      <c r="B3" s="9" t="str">
        <f>INDEX(B10:B107,$A$6)</f>
        <v>Taurianova</v>
      </c>
    </row>
    <row r="4" spans="1:2" ht="12.75">
      <c r="A4" s="8">
        <f>INDEX(C10:C107,$A$6)</f>
        <v>20</v>
      </c>
      <c r="B4" t="s">
        <v>142</v>
      </c>
    </row>
    <row r="5" spans="1:2" ht="12.75">
      <c r="A5" s="10"/>
      <c r="B5" s="11"/>
    </row>
    <row r="6" spans="1:2" ht="12.75">
      <c r="A6" s="12">
        <v>95</v>
      </c>
      <c r="B6" s="13" t="s">
        <v>3</v>
      </c>
    </row>
    <row r="9" spans="1:3" ht="12.75">
      <c r="A9" s="14" t="s">
        <v>4</v>
      </c>
      <c r="B9" s="15" t="s">
        <v>5</v>
      </c>
      <c r="C9" s="35" t="s">
        <v>141</v>
      </c>
    </row>
    <row r="10" spans="1:3" ht="12.75">
      <c r="A10" s="37" t="s">
        <v>241</v>
      </c>
      <c r="B10" s="36" t="s">
        <v>143</v>
      </c>
      <c r="C10" s="35" t="s">
        <v>241</v>
      </c>
    </row>
    <row r="11" spans="1:3" ht="12.75">
      <c r="A11" s="38" t="s">
        <v>144</v>
      </c>
      <c r="B11" s="16" t="s">
        <v>42</v>
      </c>
      <c r="C11" s="35">
        <v>3</v>
      </c>
    </row>
    <row r="12" spans="1:3" ht="12.75">
      <c r="A12" s="38" t="s">
        <v>145</v>
      </c>
      <c r="B12" s="16" t="s">
        <v>43</v>
      </c>
      <c r="C12" s="35">
        <v>1</v>
      </c>
    </row>
    <row r="13" spans="1:3" ht="12.75">
      <c r="A13" s="38" t="s">
        <v>146</v>
      </c>
      <c r="B13" s="16" t="s">
        <v>44</v>
      </c>
      <c r="C13" s="35">
        <v>4</v>
      </c>
    </row>
    <row r="14" spans="1:3" ht="12.75">
      <c r="A14" s="38" t="s">
        <v>147</v>
      </c>
      <c r="B14" s="16" t="s">
        <v>45</v>
      </c>
      <c r="C14" s="35">
        <v>2</v>
      </c>
    </row>
    <row r="15" spans="1:3" ht="12.75">
      <c r="A15" s="38" t="s">
        <v>148</v>
      </c>
      <c r="B15" s="16" t="s">
        <v>46</v>
      </c>
      <c r="C15" s="35">
        <v>7</v>
      </c>
    </row>
    <row r="16" spans="1:3" ht="12.75">
      <c r="A16" s="38" t="s">
        <v>149</v>
      </c>
      <c r="B16" s="16" t="s">
        <v>47</v>
      </c>
      <c r="C16" s="35">
        <v>2</v>
      </c>
    </row>
    <row r="17" spans="1:3" ht="12.75">
      <c r="A17" s="38" t="s">
        <v>150</v>
      </c>
      <c r="B17" s="16" t="s">
        <v>48</v>
      </c>
      <c r="C17" s="35">
        <v>12</v>
      </c>
    </row>
    <row r="18" spans="1:3" ht="12.75">
      <c r="A18" s="38" t="s">
        <v>151</v>
      </c>
      <c r="B18" s="16" t="s">
        <v>49</v>
      </c>
      <c r="C18" s="35">
        <v>3</v>
      </c>
    </row>
    <row r="19" spans="1:3" ht="12.75">
      <c r="A19" s="38" t="s">
        <v>152</v>
      </c>
      <c r="B19" s="16" t="s">
        <v>50</v>
      </c>
      <c r="C19" s="35">
        <v>5</v>
      </c>
    </row>
    <row r="20" spans="1:3" ht="12.75">
      <c r="A20" s="38" t="s">
        <v>153</v>
      </c>
      <c r="B20" s="16" t="s">
        <v>51</v>
      </c>
      <c r="C20" s="35">
        <v>2</v>
      </c>
    </row>
    <row r="21" spans="1:3" ht="12.75">
      <c r="A21" s="38" t="s">
        <v>154</v>
      </c>
      <c r="B21" s="16" t="s">
        <v>52</v>
      </c>
      <c r="C21" s="35">
        <v>1</v>
      </c>
    </row>
    <row r="22" spans="1:3" ht="12.75">
      <c r="A22" s="38" t="s">
        <v>155</v>
      </c>
      <c r="B22" s="16" t="s">
        <v>53</v>
      </c>
      <c r="C22" s="35">
        <v>9</v>
      </c>
    </row>
    <row r="23" spans="1:3" ht="12.75">
      <c r="A23" s="38" t="s">
        <v>156</v>
      </c>
      <c r="B23" s="16" t="s">
        <v>54</v>
      </c>
      <c r="C23" s="35">
        <v>4</v>
      </c>
    </row>
    <row r="24" spans="1:3" ht="12.75">
      <c r="A24" s="38" t="s">
        <v>157</v>
      </c>
      <c r="B24" s="16" t="s">
        <v>55</v>
      </c>
      <c r="C24" s="35">
        <v>5</v>
      </c>
    </row>
    <row r="25" spans="1:3" ht="12.75">
      <c r="A25" s="38" t="s">
        <v>158</v>
      </c>
      <c r="B25" s="16" t="s">
        <v>56</v>
      </c>
      <c r="C25" s="35">
        <v>3</v>
      </c>
    </row>
    <row r="26" spans="1:3" ht="12.75">
      <c r="A26" s="38" t="s">
        <v>159</v>
      </c>
      <c r="B26" s="16" t="s">
        <v>57</v>
      </c>
      <c r="C26" s="35">
        <v>4</v>
      </c>
    </row>
    <row r="27" spans="1:3" ht="12.75">
      <c r="A27" s="38" t="s">
        <v>160</v>
      </c>
      <c r="B27" s="16" t="s">
        <v>58</v>
      </c>
      <c r="C27" s="35">
        <v>2</v>
      </c>
    </row>
    <row r="28" spans="1:3" ht="12.75">
      <c r="A28" s="38" t="s">
        <v>161</v>
      </c>
      <c r="B28" s="16" t="s">
        <v>59</v>
      </c>
      <c r="C28" s="35">
        <v>4</v>
      </c>
    </row>
    <row r="29" spans="1:3" ht="12.75">
      <c r="A29" s="38" t="s">
        <v>162</v>
      </c>
      <c r="B29" s="16" t="s">
        <v>60</v>
      </c>
      <c r="C29" s="35">
        <v>1</v>
      </c>
    </row>
    <row r="30" spans="1:3" ht="12.75">
      <c r="A30" s="38" t="s">
        <v>163</v>
      </c>
      <c r="B30" s="16" t="s">
        <v>61</v>
      </c>
      <c r="C30" s="35">
        <v>2</v>
      </c>
    </row>
    <row r="31" spans="1:3" ht="12.75">
      <c r="A31" s="38" t="s">
        <v>164</v>
      </c>
      <c r="B31" s="16" t="s">
        <v>62</v>
      </c>
      <c r="C31" s="35">
        <v>1</v>
      </c>
    </row>
    <row r="32" spans="1:3" ht="12.75">
      <c r="A32" s="38" t="s">
        <v>165</v>
      </c>
      <c r="B32" s="16" t="s">
        <v>63</v>
      </c>
      <c r="C32" s="35">
        <v>4</v>
      </c>
    </row>
    <row r="33" spans="1:3" ht="12.75">
      <c r="A33" s="38" t="s">
        <v>166</v>
      </c>
      <c r="B33" s="16" t="s">
        <v>64</v>
      </c>
      <c r="C33" s="35">
        <v>3</v>
      </c>
    </row>
    <row r="34" spans="1:3" ht="12.75">
      <c r="A34" s="38" t="s">
        <v>167</v>
      </c>
      <c r="B34" s="16" t="s">
        <v>65</v>
      </c>
      <c r="C34" s="35">
        <v>1</v>
      </c>
    </row>
    <row r="35" spans="1:3" ht="12.75">
      <c r="A35" s="38" t="s">
        <v>168</v>
      </c>
      <c r="B35" s="16" t="s">
        <v>66</v>
      </c>
      <c r="C35" s="35">
        <v>12</v>
      </c>
    </row>
    <row r="36" spans="1:3" ht="12.75">
      <c r="A36" s="38" t="s">
        <v>169</v>
      </c>
      <c r="B36" s="16" t="s">
        <v>67</v>
      </c>
      <c r="C36" s="35">
        <v>1</v>
      </c>
    </row>
    <row r="37" spans="1:3" ht="12.75">
      <c r="A37" s="38" t="s">
        <v>170</v>
      </c>
      <c r="B37" s="16" t="s">
        <v>68</v>
      </c>
      <c r="C37" s="35">
        <v>8</v>
      </c>
    </row>
    <row r="38" spans="1:3" ht="12.75">
      <c r="A38" s="38" t="s">
        <v>171</v>
      </c>
      <c r="B38" s="16" t="s">
        <v>69</v>
      </c>
      <c r="C38" s="35">
        <v>12</v>
      </c>
    </row>
    <row r="39" spans="1:3" ht="12.75">
      <c r="A39" s="38" t="s">
        <v>172</v>
      </c>
      <c r="B39" s="16" t="s">
        <v>70</v>
      </c>
      <c r="C39" s="35">
        <v>7</v>
      </c>
    </row>
    <row r="40" spans="1:3" ht="12.75">
      <c r="A40" s="38" t="s">
        <v>173</v>
      </c>
      <c r="B40" s="16" t="s">
        <v>71</v>
      </c>
      <c r="C40" s="35">
        <v>3</v>
      </c>
    </row>
    <row r="41" spans="1:3" ht="12.75">
      <c r="A41" s="38" t="s">
        <v>174</v>
      </c>
      <c r="B41" s="16" t="s">
        <v>72</v>
      </c>
      <c r="C41" s="35">
        <v>4</v>
      </c>
    </row>
    <row r="42" spans="1:3" ht="12.75">
      <c r="A42" s="38" t="s">
        <v>175</v>
      </c>
      <c r="B42" s="16" t="s">
        <v>73</v>
      </c>
      <c r="C42" s="35">
        <v>2</v>
      </c>
    </row>
    <row r="43" spans="1:3" ht="12.75">
      <c r="A43" s="38" t="s">
        <v>176</v>
      </c>
      <c r="B43" s="16" t="s">
        <v>74</v>
      </c>
      <c r="C43" s="35">
        <v>2</v>
      </c>
    </row>
    <row r="44" spans="1:3" ht="12.75">
      <c r="A44" s="38" t="s">
        <v>177</v>
      </c>
      <c r="B44" s="16" t="s">
        <v>75</v>
      </c>
      <c r="C44" s="35">
        <v>2</v>
      </c>
    </row>
    <row r="45" spans="1:3" ht="12.75">
      <c r="A45" s="38" t="s">
        <v>178</v>
      </c>
      <c r="B45" s="16" t="s">
        <v>76</v>
      </c>
      <c r="C45" s="35">
        <v>2</v>
      </c>
    </row>
    <row r="46" spans="1:3" ht="12.75">
      <c r="A46" s="38" t="s">
        <v>179</v>
      </c>
      <c r="B46" s="16" t="s">
        <v>77</v>
      </c>
      <c r="C46" s="35">
        <v>4</v>
      </c>
    </row>
    <row r="47" spans="1:3" ht="12.75">
      <c r="A47" s="38" t="s">
        <v>180</v>
      </c>
      <c r="B47" s="16" t="s">
        <v>78</v>
      </c>
      <c r="C47" s="35">
        <v>2</v>
      </c>
    </row>
    <row r="48" spans="1:3" ht="12.75">
      <c r="A48" s="38" t="s">
        <v>181</v>
      </c>
      <c r="B48" s="16" t="s">
        <v>79</v>
      </c>
      <c r="C48" s="35">
        <v>20</v>
      </c>
    </row>
    <row r="49" spans="1:3" ht="12.75">
      <c r="A49" s="38" t="s">
        <v>182</v>
      </c>
      <c r="B49" s="16" t="s">
        <v>80</v>
      </c>
      <c r="C49" s="35">
        <v>7</v>
      </c>
    </row>
    <row r="50" spans="1:3" ht="12.75">
      <c r="A50" s="38" t="s">
        <v>183</v>
      </c>
      <c r="B50" s="16" t="s">
        <v>81</v>
      </c>
      <c r="C50" s="35">
        <v>5</v>
      </c>
    </row>
    <row r="51" spans="1:3" ht="12.75">
      <c r="A51" s="38" t="s">
        <v>184</v>
      </c>
      <c r="B51" s="16" t="s">
        <v>82</v>
      </c>
      <c r="C51" s="35">
        <v>2</v>
      </c>
    </row>
    <row r="52" spans="1:3" ht="12.75">
      <c r="A52" s="38" t="s">
        <v>185</v>
      </c>
      <c r="B52" s="16" t="s">
        <v>83</v>
      </c>
      <c r="C52" s="35">
        <v>8</v>
      </c>
    </row>
    <row r="53" spans="1:3" ht="12.75">
      <c r="A53" s="38" t="s">
        <v>186</v>
      </c>
      <c r="B53" s="16" t="s">
        <v>84</v>
      </c>
      <c r="C53" s="35">
        <v>14</v>
      </c>
    </row>
    <row r="54" spans="1:3" ht="12.75">
      <c r="A54" s="38" t="s">
        <v>187</v>
      </c>
      <c r="B54" s="16" t="s">
        <v>85</v>
      </c>
      <c r="C54" s="35">
        <v>6</v>
      </c>
    </row>
    <row r="55" spans="1:3" ht="12.75">
      <c r="A55" s="38" t="s">
        <v>188</v>
      </c>
      <c r="B55" s="16" t="s">
        <v>86</v>
      </c>
      <c r="C55" s="35">
        <v>6</v>
      </c>
    </row>
    <row r="56" spans="1:3" ht="12.75">
      <c r="A56" s="38" t="s">
        <v>189</v>
      </c>
      <c r="B56" s="16" t="s">
        <v>87</v>
      </c>
      <c r="C56" s="35">
        <v>3</v>
      </c>
    </row>
    <row r="57" spans="1:3" ht="12.75">
      <c r="A57" s="38" t="s">
        <v>190</v>
      </c>
      <c r="B57" s="16" t="s">
        <v>88</v>
      </c>
      <c r="C57" s="35">
        <v>1</v>
      </c>
    </row>
    <row r="58" spans="1:3" ht="12.75">
      <c r="A58" s="38" t="s">
        <v>191</v>
      </c>
      <c r="B58" s="16" t="s">
        <v>89</v>
      </c>
      <c r="C58" s="35">
        <v>2</v>
      </c>
    </row>
    <row r="59" spans="1:3" ht="12.75">
      <c r="A59" s="38" t="s">
        <v>192</v>
      </c>
      <c r="B59" s="16" t="s">
        <v>90</v>
      </c>
      <c r="C59" s="35">
        <v>5</v>
      </c>
    </row>
    <row r="60" spans="1:3" ht="12.75">
      <c r="A60" s="38" t="s">
        <v>193</v>
      </c>
      <c r="B60" s="16" t="s">
        <v>138</v>
      </c>
      <c r="C60" s="35">
        <v>12</v>
      </c>
    </row>
    <row r="61" spans="1:3" ht="12.75">
      <c r="A61" s="38" t="s">
        <v>194</v>
      </c>
      <c r="B61" s="16" t="s">
        <v>91</v>
      </c>
      <c r="C61" s="35">
        <v>3</v>
      </c>
    </row>
    <row r="62" spans="1:3" ht="12.75">
      <c r="A62" s="38" t="s">
        <v>195</v>
      </c>
      <c r="B62" s="16" t="s">
        <v>92</v>
      </c>
      <c r="C62" s="35">
        <v>4</v>
      </c>
    </row>
    <row r="63" spans="1:3" ht="12.75">
      <c r="A63" s="38" t="s">
        <v>196</v>
      </c>
      <c r="B63" s="16" t="s">
        <v>93</v>
      </c>
      <c r="C63" s="35">
        <v>10</v>
      </c>
    </row>
    <row r="64" spans="1:3" ht="12.75">
      <c r="A64" s="38" t="s">
        <v>197</v>
      </c>
      <c r="B64" s="16" t="s">
        <v>139</v>
      </c>
      <c r="C64" s="35">
        <v>7</v>
      </c>
    </row>
    <row r="65" spans="1:3" ht="12.75">
      <c r="A65" s="38" t="s">
        <v>198</v>
      </c>
      <c r="B65" s="16" t="s">
        <v>94</v>
      </c>
      <c r="C65" s="35">
        <v>7</v>
      </c>
    </row>
    <row r="66" spans="1:3" ht="12.75">
      <c r="A66" s="38" t="s">
        <v>199</v>
      </c>
      <c r="B66" s="16" t="s">
        <v>95</v>
      </c>
      <c r="C66" s="35">
        <v>5</v>
      </c>
    </row>
    <row r="67" spans="1:3" ht="12.75">
      <c r="A67" s="38" t="s">
        <v>200</v>
      </c>
      <c r="B67" s="16" t="s">
        <v>96</v>
      </c>
      <c r="C67" s="35">
        <v>20</v>
      </c>
    </row>
    <row r="68" spans="1:3" ht="12.75">
      <c r="A68" s="38" t="s">
        <v>201</v>
      </c>
      <c r="B68" s="16" t="s">
        <v>97</v>
      </c>
      <c r="C68" s="35">
        <v>1</v>
      </c>
    </row>
    <row r="69" spans="1:3" ht="12.75">
      <c r="A69" s="38" t="s">
        <v>202</v>
      </c>
      <c r="B69" s="16" t="s">
        <v>98</v>
      </c>
      <c r="C69" s="35">
        <v>3</v>
      </c>
    </row>
    <row r="70" spans="1:3" ht="12.75">
      <c r="A70" s="38" t="s">
        <v>203</v>
      </c>
      <c r="B70" s="16" t="s">
        <v>99</v>
      </c>
      <c r="C70" s="35">
        <v>5</v>
      </c>
    </row>
    <row r="71" spans="1:3" ht="12.75">
      <c r="A71" s="38" t="s">
        <v>204</v>
      </c>
      <c r="B71" s="16" t="s">
        <v>100</v>
      </c>
      <c r="C71" s="35">
        <v>13</v>
      </c>
    </row>
    <row r="72" spans="1:3" ht="12.75">
      <c r="A72" s="38" t="s">
        <v>205</v>
      </c>
      <c r="B72" s="16" t="s">
        <v>101</v>
      </c>
      <c r="C72" s="35">
        <v>2</v>
      </c>
    </row>
    <row r="73" spans="1:3" ht="12.75">
      <c r="A73" s="38" t="s">
        <v>206</v>
      </c>
      <c r="B73" s="16" t="s">
        <v>140</v>
      </c>
      <c r="C73" s="35">
        <v>218</v>
      </c>
    </row>
    <row r="74" spans="1:3" ht="12.75">
      <c r="A74" s="38" t="s">
        <v>207</v>
      </c>
      <c r="B74" s="16" t="s">
        <v>102</v>
      </c>
      <c r="C74" s="35">
        <v>2</v>
      </c>
    </row>
    <row r="75" spans="1:3" ht="12.75">
      <c r="A75" s="38" t="s">
        <v>208</v>
      </c>
      <c r="B75" s="16" t="s">
        <v>103</v>
      </c>
      <c r="C75" s="35">
        <v>8</v>
      </c>
    </row>
    <row r="76" spans="1:3" ht="12.75">
      <c r="A76" s="38" t="s">
        <v>209</v>
      </c>
      <c r="B76" s="16" t="s">
        <v>104</v>
      </c>
      <c r="C76" s="35">
        <v>1</v>
      </c>
    </row>
    <row r="77" spans="1:3" ht="12.75">
      <c r="A77" s="38" t="s">
        <v>210</v>
      </c>
      <c r="B77" s="16" t="s">
        <v>105</v>
      </c>
      <c r="C77" s="35">
        <v>8</v>
      </c>
    </row>
    <row r="78" spans="1:3" ht="12.75">
      <c r="A78" s="38" t="s">
        <v>211</v>
      </c>
      <c r="B78" s="16" t="s">
        <v>106</v>
      </c>
      <c r="C78" s="35">
        <v>1</v>
      </c>
    </row>
    <row r="79" spans="1:3" ht="12.75">
      <c r="A79" s="38" t="s">
        <v>212</v>
      </c>
      <c r="B79" s="16" t="s">
        <v>107</v>
      </c>
      <c r="C79" s="35">
        <v>17</v>
      </c>
    </row>
    <row r="80" spans="1:3" ht="12.75">
      <c r="A80" s="38" t="s">
        <v>213</v>
      </c>
      <c r="B80" s="16" t="s">
        <v>108</v>
      </c>
      <c r="C80" s="35">
        <v>1</v>
      </c>
    </row>
    <row r="81" spans="1:3" ht="12.75">
      <c r="A81" s="38" t="s">
        <v>214</v>
      </c>
      <c r="B81" s="16" t="s">
        <v>109</v>
      </c>
      <c r="C81" s="35">
        <v>5</v>
      </c>
    </row>
    <row r="82" spans="1:3" ht="12.75">
      <c r="A82" s="38" t="s">
        <v>215</v>
      </c>
      <c r="B82" s="16" t="s">
        <v>110</v>
      </c>
      <c r="C82" s="35">
        <v>4</v>
      </c>
    </row>
    <row r="83" spans="1:3" ht="12.75">
      <c r="A83" s="38" t="s">
        <v>216</v>
      </c>
      <c r="B83" s="16" t="s">
        <v>111</v>
      </c>
      <c r="C83" s="35">
        <v>1</v>
      </c>
    </row>
    <row r="84" spans="1:3" ht="12.75">
      <c r="A84" s="38" t="s">
        <v>217</v>
      </c>
      <c r="B84" s="16" t="s">
        <v>112</v>
      </c>
      <c r="C84" s="35">
        <v>6</v>
      </c>
    </row>
    <row r="85" spans="1:3" ht="12.75">
      <c r="A85" s="38" t="s">
        <v>218</v>
      </c>
      <c r="B85" s="16" t="s">
        <v>113</v>
      </c>
      <c r="C85" s="35">
        <v>4</v>
      </c>
    </row>
    <row r="86" spans="1:3" ht="12.75">
      <c r="A86" s="38" t="s">
        <v>219</v>
      </c>
      <c r="B86" s="16" t="s">
        <v>114</v>
      </c>
      <c r="C86" s="35">
        <v>4</v>
      </c>
    </row>
    <row r="87" spans="1:3" ht="12.75">
      <c r="A87" s="38" t="s">
        <v>220</v>
      </c>
      <c r="B87" s="16" t="s">
        <v>115</v>
      </c>
      <c r="C87" s="35">
        <v>1</v>
      </c>
    </row>
    <row r="88" spans="1:3" ht="12.75">
      <c r="A88" s="38" t="s">
        <v>221</v>
      </c>
      <c r="B88" s="16" t="s">
        <v>116</v>
      </c>
      <c r="C88" s="35">
        <v>6</v>
      </c>
    </row>
    <row r="89" spans="1:3" ht="12.75">
      <c r="A89" s="38" t="s">
        <v>222</v>
      </c>
      <c r="B89" s="16" t="s">
        <v>117</v>
      </c>
      <c r="C89" s="35">
        <v>2</v>
      </c>
    </row>
    <row r="90" spans="1:3" ht="12.75">
      <c r="A90" s="38" t="s">
        <v>223</v>
      </c>
      <c r="B90" s="16" t="s">
        <v>118</v>
      </c>
      <c r="C90" s="35">
        <v>1</v>
      </c>
    </row>
    <row r="91" spans="1:3" ht="12.75">
      <c r="A91" s="38" t="s">
        <v>224</v>
      </c>
      <c r="B91" s="16" t="s">
        <v>119</v>
      </c>
      <c r="C91" s="35">
        <v>1</v>
      </c>
    </row>
    <row r="92" spans="1:3" ht="12.75">
      <c r="A92" s="38" t="s">
        <v>225</v>
      </c>
      <c r="B92" s="16" t="s">
        <v>120</v>
      </c>
      <c r="C92" s="35">
        <v>4</v>
      </c>
    </row>
    <row r="93" spans="1:3" ht="12.75">
      <c r="A93" s="38" t="s">
        <v>226</v>
      </c>
      <c r="B93" s="16" t="s">
        <v>121</v>
      </c>
      <c r="C93" s="35">
        <v>3</v>
      </c>
    </row>
    <row r="94" spans="1:3" ht="12.75">
      <c r="A94" s="38" t="s">
        <v>227</v>
      </c>
      <c r="B94" s="16" t="s">
        <v>122</v>
      </c>
      <c r="C94" s="35">
        <v>2</v>
      </c>
    </row>
    <row r="95" spans="1:3" ht="12.75">
      <c r="A95" s="38" t="s">
        <v>228</v>
      </c>
      <c r="B95" s="16" t="s">
        <v>123</v>
      </c>
      <c r="C95" s="35">
        <v>2</v>
      </c>
    </row>
    <row r="96" spans="1:3" ht="12.75">
      <c r="A96" s="38" t="s">
        <v>229</v>
      </c>
      <c r="B96" s="16" t="s">
        <v>124</v>
      </c>
      <c r="C96" s="35">
        <v>7</v>
      </c>
    </row>
    <row r="97" spans="1:3" ht="12.75">
      <c r="A97" s="38" t="s">
        <v>230</v>
      </c>
      <c r="B97" s="16" t="s">
        <v>125</v>
      </c>
      <c r="C97" s="35">
        <v>5</v>
      </c>
    </row>
    <row r="98" spans="1:3" ht="12.75">
      <c r="A98" s="38" t="s">
        <v>231</v>
      </c>
      <c r="B98" s="16" t="s">
        <v>126</v>
      </c>
      <c r="C98" s="35">
        <v>1</v>
      </c>
    </row>
    <row r="99" spans="1:3" ht="12.75">
      <c r="A99" s="38" t="s">
        <v>232</v>
      </c>
      <c r="B99" s="16" t="s">
        <v>127</v>
      </c>
      <c r="C99" s="35">
        <v>19</v>
      </c>
    </row>
    <row r="100" spans="1:3" ht="12.75">
      <c r="A100" s="38" t="s">
        <v>233</v>
      </c>
      <c r="B100" s="16" t="s">
        <v>128</v>
      </c>
      <c r="C100" s="35">
        <v>3</v>
      </c>
    </row>
    <row r="101" spans="1:3" ht="12.75">
      <c r="A101" s="38" t="s">
        <v>234</v>
      </c>
      <c r="B101" s="16" t="s">
        <v>129</v>
      </c>
      <c r="C101" s="35">
        <v>1</v>
      </c>
    </row>
    <row r="102" spans="1:3" ht="12.75">
      <c r="A102" s="38" t="s">
        <v>235</v>
      </c>
      <c r="B102" s="16" t="s">
        <v>130</v>
      </c>
      <c r="C102" s="35">
        <v>2</v>
      </c>
    </row>
    <row r="103" spans="1:3" ht="12.75">
      <c r="A103" s="38" t="s">
        <v>236</v>
      </c>
      <c r="B103" s="16" t="s">
        <v>131</v>
      </c>
      <c r="C103" s="35">
        <v>4</v>
      </c>
    </row>
    <row r="104" spans="1:3" ht="12.75">
      <c r="A104" s="38" t="s">
        <v>237</v>
      </c>
      <c r="B104" s="16" t="s">
        <v>132</v>
      </c>
      <c r="C104" s="35">
        <v>20</v>
      </c>
    </row>
    <row r="105" spans="1:3" ht="12.75">
      <c r="A105" s="38" t="s">
        <v>238</v>
      </c>
      <c r="B105" s="16" t="s">
        <v>133</v>
      </c>
      <c r="C105" s="35">
        <v>1</v>
      </c>
    </row>
    <row r="106" spans="1:3" ht="12.75">
      <c r="A106" s="38" t="s">
        <v>239</v>
      </c>
      <c r="B106" s="16" t="s">
        <v>134</v>
      </c>
      <c r="C106" s="35">
        <v>2</v>
      </c>
    </row>
    <row r="107" spans="1:3" ht="12.75">
      <c r="A107" s="39" t="s">
        <v>240</v>
      </c>
      <c r="B107" s="17" t="s">
        <v>135</v>
      </c>
      <c r="C107" s="35">
        <v>15</v>
      </c>
    </row>
  </sheetData>
  <sheetProtection/>
  <printOptions/>
  <pageMargins left="0.75" right="0.75" top="1" bottom="1" header="0.5" footer="0.5"/>
  <pageSetup horizontalDpi="200" verticalDpi="2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28125" style="0" bestFit="1" customWidth="1"/>
    <col min="2" max="2" width="7.57421875" style="0" bestFit="1" customWidth="1"/>
    <col min="3" max="3" width="10.28125" style="0" bestFit="1" customWidth="1"/>
    <col min="4" max="6" width="7.57421875" style="0" customWidth="1"/>
    <col min="7" max="9" width="5.57421875" style="0" customWidth="1"/>
    <col min="10" max="10" width="6.7109375" style="0" bestFit="1" customWidth="1"/>
    <col min="11" max="27" width="5.57421875" style="0" customWidth="1"/>
    <col min="28" max="28" width="8.00390625" style="0" bestFit="1" customWidth="1"/>
    <col min="29" max="29" width="7.421875" style="0" bestFit="1" customWidth="1"/>
    <col min="30" max="30" width="4.8515625" style="0" bestFit="1" customWidth="1"/>
    <col min="31" max="31" width="7.140625" style="0" bestFit="1" customWidth="1"/>
    <col min="32" max="32" width="6.140625" style="0" bestFit="1" customWidth="1"/>
  </cols>
  <sheetData>
    <row r="1" spans="1:32" ht="12.75">
      <c r="A1" s="1" t="s">
        <v>6</v>
      </c>
      <c r="B1" s="19" t="s">
        <v>31</v>
      </c>
      <c r="C1" s="2" t="s">
        <v>35</v>
      </c>
      <c r="D1" s="19" t="s">
        <v>33</v>
      </c>
      <c r="E1" s="19" t="s">
        <v>34</v>
      </c>
      <c r="F1" s="23" t="s">
        <v>37</v>
      </c>
      <c r="G1" s="1" t="s">
        <v>10</v>
      </c>
      <c r="H1" s="19" t="s">
        <v>11</v>
      </c>
      <c r="I1" s="19" t="s">
        <v>12</v>
      </c>
      <c r="J1" s="21" t="s">
        <v>13</v>
      </c>
      <c r="K1" s="1" t="s">
        <v>14</v>
      </c>
      <c r="L1" s="19" t="s">
        <v>15</v>
      </c>
      <c r="M1" s="19" t="s">
        <v>16</v>
      </c>
      <c r="N1" s="19" t="s">
        <v>17</v>
      </c>
      <c r="O1" s="19" t="s">
        <v>18</v>
      </c>
      <c r="P1" s="19" t="s">
        <v>19</v>
      </c>
      <c r="Q1" s="19" t="s">
        <v>20</v>
      </c>
      <c r="R1" s="19" t="s">
        <v>21</v>
      </c>
      <c r="S1" s="19" t="s">
        <v>22</v>
      </c>
      <c r="T1" s="19" t="s">
        <v>23</v>
      </c>
      <c r="U1" s="19" t="s">
        <v>24</v>
      </c>
      <c r="V1" s="19" t="s">
        <v>25</v>
      </c>
      <c r="W1" s="19" t="s">
        <v>26</v>
      </c>
      <c r="X1" s="19" t="s">
        <v>27</v>
      </c>
      <c r="Y1" s="19" t="s">
        <v>28</v>
      </c>
      <c r="Z1" s="2" t="s">
        <v>29</v>
      </c>
      <c r="AA1" s="21" t="s">
        <v>36</v>
      </c>
      <c r="AB1" s="4" t="s">
        <v>30</v>
      </c>
      <c r="AC1" s="1" t="s">
        <v>7</v>
      </c>
      <c r="AD1" s="19" t="s">
        <v>8</v>
      </c>
      <c r="AE1" s="2" t="s">
        <v>32</v>
      </c>
      <c r="AF1" s="25" t="s">
        <v>9</v>
      </c>
    </row>
    <row r="2" spans="1:32" ht="12.75">
      <c r="A2" s="3" t="s">
        <v>137</v>
      </c>
      <c r="B2" s="20" t="str">
        <f>scelta!$A$3</f>
        <v>0940</v>
      </c>
      <c r="C2" s="18" t="str">
        <f>scelta!$B$3</f>
        <v>Taurianova</v>
      </c>
      <c r="D2" s="20" t="e">
        <f>#REF!</f>
        <v>#REF!</v>
      </c>
      <c r="E2" s="20" t="e">
        <f>#REF!</f>
        <v>#REF!</v>
      </c>
      <c r="F2" s="24" t="e">
        <f>#REF!</f>
        <v>#REF!</v>
      </c>
      <c r="G2" s="3" t="e">
        <f>#REF!</f>
        <v>#REF!</v>
      </c>
      <c r="H2" s="20" t="e">
        <f>#REF!</f>
        <v>#REF!</v>
      </c>
      <c r="I2" s="20" t="e">
        <f>#REF!</f>
        <v>#REF!</v>
      </c>
      <c r="J2" s="22" t="e">
        <f>#REF!</f>
        <v>#REF!</v>
      </c>
      <c r="K2" s="3" t="e">
        <f>#REF!</f>
        <v>#REF!</v>
      </c>
      <c r="L2" s="20" t="e">
        <f>#REF!</f>
        <v>#REF!</v>
      </c>
      <c r="M2" s="20" t="e">
        <f>#REF!</f>
        <v>#REF!</v>
      </c>
      <c r="N2" s="20" t="e">
        <f>#REF!</f>
        <v>#REF!</v>
      </c>
      <c r="O2" s="20" t="e">
        <f>#REF!</f>
        <v>#REF!</v>
      </c>
      <c r="P2" s="20" t="e">
        <f>#REF!</f>
        <v>#REF!</v>
      </c>
      <c r="Q2" s="20" t="e">
        <f>#REF!</f>
        <v>#REF!</v>
      </c>
      <c r="R2" s="20" t="e">
        <f>#REF!</f>
        <v>#REF!</v>
      </c>
      <c r="S2" s="20" t="e">
        <f>#REF!</f>
        <v>#REF!</v>
      </c>
      <c r="T2" s="20" t="e">
        <f>#REF!</f>
        <v>#REF!</v>
      </c>
      <c r="U2" s="20" t="e">
        <f>#REF!</f>
        <v>#REF!</v>
      </c>
      <c r="V2" s="20" t="e">
        <f>#REF!</f>
        <v>#REF!</v>
      </c>
      <c r="W2" s="20" t="e">
        <f>#REF!</f>
        <v>#REF!</v>
      </c>
      <c r="X2" s="20" t="e">
        <f>#REF!</f>
        <v>#REF!</v>
      </c>
      <c r="Y2" s="20" t="e">
        <f>#REF!</f>
        <v>#REF!</v>
      </c>
      <c r="Z2" s="18" t="e">
        <f>#REF!</f>
        <v>#REF!</v>
      </c>
      <c r="AA2" s="22" t="e">
        <f>#REF!</f>
        <v>#REF!</v>
      </c>
      <c r="AB2" s="5" t="e">
        <f>#REF!</f>
        <v>#REF!</v>
      </c>
      <c r="AC2" s="3" t="e">
        <f>#REF!</f>
        <v>#REF!</v>
      </c>
      <c r="AD2" s="20" t="e">
        <f>#REF!</f>
        <v>#REF!</v>
      </c>
      <c r="AE2" s="18" t="e">
        <f>#REF!</f>
        <v>#REF!</v>
      </c>
      <c r="AF2" s="26" t="e">
        <f>#REF!</f>
        <v>#REF!</v>
      </c>
    </row>
  </sheetData>
  <sheetProtection/>
  <printOptions/>
  <pageMargins left="0.15" right="0.11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Utente</cp:lastModifiedBy>
  <cp:lastPrinted>2021-10-04T17:03:41Z</cp:lastPrinted>
  <dcterms:created xsi:type="dcterms:W3CDTF">2010-03-11T10:36:24Z</dcterms:created>
  <dcterms:modified xsi:type="dcterms:W3CDTF">2021-10-04T21:38:52Z</dcterms:modified>
  <cp:category/>
  <cp:version/>
  <cp:contentType/>
  <cp:contentStatus/>
</cp:coreProperties>
</file>